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ba7778dd8c685f/Documents/April 2024 to March 2025/Finance/"/>
    </mc:Choice>
  </mc:AlternateContent>
  <xr:revisionPtr revIDLastSave="128" documentId="8_{E23E0FB5-83F4-48D1-ADA5-FED1C723C1A1}" xr6:coauthVersionLast="47" xr6:coauthVersionMax="47" xr10:uidLastSave="{EDC754DB-4402-4D8B-8B0B-A4FB3F51C99F}"/>
  <bookViews>
    <workbookView xWindow="-108" yWindow="-108" windowWidth="23256" windowHeight="12456" xr2:uid="{9684DB69-21EA-48B3-A5BF-7B8F48602A43}"/>
  </bookViews>
  <sheets>
    <sheet name="2025 2026" sheetId="5" r:id="rId1"/>
    <sheet name="Sheet1" sheetId="6" r:id="rId2"/>
    <sheet name="September" sheetId="4" state="hidden" r:id="rId3"/>
    <sheet name="August" sheetId="3" state="hidden" r:id="rId4"/>
    <sheet name="June" sheetId="2" state="hidden" r:id="rId5"/>
    <sheet name="May" sheetId="1" state="hidden" r:id="rId6"/>
  </sheets>
  <externalReferences>
    <externalReference r:id="rId7"/>
  </externalReferences>
  <definedNames>
    <definedName name="_xlnm.Print_Area" localSheetId="0">'2025 2026'!$A$1:$D$61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5" i="5" l="1"/>
  <c r="B57" i="5"/>
  <c r="B29" i="5"/>
  <c r="B24" i="5"/>
  <c r="C7" i="5" l="1"/>
  <c r="D7" i="5" s="1"/>
  <c r="C33" i="5"/>
  <c r="D33" i="5"/>
  <c r="B33" i="5"/>
  <c r="B9" i="5" l="1"/>
  <c r="D12" i="5"/>
  <c r="E61" i="5"/>
  <c r="C29" i="5"/>
  <c r="D29" i="5"/>
  <c r="B54" i="5"/>
  <c r="C39" i="5"/>
  <c r="D39" i="5"/>
  <c r="B39" i="5"/>
  <c r="D24" i="5"/>
  <c r="C12" i="5"/>
  <c r="D9" i="5" l="1"/>
  <c r="D41" i="5" s="1"/>
  <c r="C9" i="5"/>
  <c r="C24" i="5"/>
  <c r="C41" i="5" l="1"/>
  <c r="B12" i="5" l="1"/>
  <c r="B41" i="5" l="1"/>
  <c r="B58" i="5" l="1"/>
  <c r="B60" i="5" s="1"/>
  <c r="C54" i="5"/>
  <c r="H60" i="4"/>
  <c r="C60" i="4"/>
  <c r="B60" i="4"/>
  <c r="D59" i="4"/>
  <c r="F58" i="4"/>
  <c r="D58" i="4"/>
  <c r="F57" i="4"/>
  <c r="D57" i="4"/>
  <c r="E56" i="4"/>
  <c r="F55" i="4"/>
  <c r="D55" i="4"/>
  <c r="F54" i="4"/>
  <c r="H51" i="4"/>
  <c r="F50" i="4"/>
  <c r="F49" i="4"/>
  <c r="C49" i="4"/>
  <c r="D49" i="4" s="1"/>
  <c r="E47" i="4"/>
  <c r="B47" i="4"/>
  <c r="F46" i="4"/>
  <c r="C46" i="4"/>
  <c r="D46" i="4" s="1"/>
  <c r="F45" i="4"/>
  <c r="C45" i="4"/>
  <c r="D45" i="4" s="1"/>
  <c r="F44" i="4"/>
  <c r="F47" i="4" s="1"/>
  <c r="C44" i="4"/>
  <c r="D44" i="4" s="1"/>
  <c r="F41" i="4"/>
  <c r="C41" i="4"/>
  <c r="D41" i="4" s="1"/>
  <c r="C38" i="4"/>
  <c r="B38" i="4"/>
  <c r="F38" i="4" s="1"/>
  <c r="E36" i="4"/>
  <c r="B36" i="4"/>
  <c r="F35" i="4"/>
  <c r="C35" i="4"/>
  <c r="D35" i="4" s="1"/>
  <c r="F34" i="4"/>
  <c r="C34" i="4"/>
  <c r="D34" i="4" s="1"/>
  <c r="F33" i="4"/>
  <c r="C33" i="4"/>
  <c r="F32" i="4"/>
  <c r="C32" i="4"/>
  <c r="F31" i="4"/>
  <c r="C31" i="4"/>
  <c r="D31" i="4" s="1"/>
  <c r="F30" i="4"/>
  <c r="C30" i="4"/>
  <c r="D30" i="4" s="1"/>
  <c r="F29" i="4"/>
  <c r="E28" i="4"/>
  <c r="B28" i="4"/>
  <c r="F27" i="4"/>
  <c r="C27" i="4"/>
  <c r="D27" i="4" s="1"/>
  <c r="F26" i="4"/>
  <c r="C26" i="4"/>
  <c r="D26" i="4" s="1"/>
  <c r="F25" i="4"/>
  <c r="C25" i="4"/>
  <c r="D25" i="4" s="1"/>
  <c r="F24" i="4"/>
  <c r="C24" i="4"/>
  <c r="D24" i="4" s="1"/>
  <c r="F23" i="4"/>
  <c r="C23" i="4"/>
  <c r="D23" i="4" s="1"/>
  <c r="F22" i="4"/>
  <c r="C22" i="4"/>
  <c r="D22" i="4" s="1"/>
  <c r="F21" i="4"/>
  <c r="C21" i="4"/>
  <c r="F20" i="4"/>
  <c r="C20" i="4"/>
  <c r="D20" i="4" s="1"/>
  <c r="F19" i="4"/>
  <c r="C19" i="4"/>
  <c r="D19" i="4" s="1"/>
  <c r="F18" i="4"/>
  <c r="C18" i="4"/>
  <c r="D18" i="4" s="1"/>
  <c r="F17" i="4"/>
  <c r="C17" i="4"/>
  <c r="B15" i="4"/>
  <c r="F14" i="4"/>
  <c r="C14" i="4"/>
  <c r="D14" i="4" s="1"/>
  <c r="E13" i="4"/>
  <c r="E15" i="4" s="1"/>
  <c r="C13" i="4"/>
  <c r="D13" i="4" s="1"/>
  <c r="F12" i="4"/>
  <c r="C12" i="4"/>
  <c r="E10" i="4"/>
  <c r="F9" i="4"/>
  <c r="C9" i="4"/>
  <c r="D9" i="4" s="1"/>
  <c r="F8" i="4"/>
  <c r="C8" i="4"/>
  <c r="D8" i="4" s="1"/>
  <c r="F7" i="4"/>
  <c r="C7" i="4"/>
  <c r="D7" i="4" s="1"/>
  <c r="E6" i="4"/>
  <c r="C6" i="4"/>
  <c r="B6" i="4"/>
  <c r="B10" i="4" s="1"/>
  <c r="C57" i="5" l="1"/>
  <c r="C10" i="4"/>
  <c r="D38" i="4"/>
  <c r="F28" i="4"/>
  <c r="F36" i="4"/>
  <c r="F13" i="4"/>
  <c r="F15" i="4" s="1"/>
  <c r="E51" i="4"/>
  <c r="E59" i="4" s="1"/>
  <c r="F59" i="4" s="1"/>
  <c r="C15" i="4"/>
  <c r="C28" i="4"/>
  <c r="H61" i="4"/>
  <c r="B51" i="4"/>
  <c r="B62" i="4"/>
  <c r="D6" i="4"/>
  <c r="F6" i="4"/>
  <c r="F10" i="4" s="1"/>
  <c r="C36" i="4"/>
  <c r="C47" i="4"/>
  <c r="D12" i="4"/>
  <c r="D17" i="4"/>
  <c r="F56" i="4"/>
  <c r="C58" i="5" l="1"/>
  <c r="C60" i="5" s="1"/>
  <c r="D45" i="5"/>
  <c r="D54" i="5" s="1"/>
  <c r="D57" i="5" s="1"/>
  <c r="D58" i="5" s="1"/>
  <c r="D60" i="5" s="1"/>
  <c r="E60" i="4"/>
  <c r="F60" i="4" s="1"/>
  <c r="F51" i="4"/>
  <c r="C51" i="4"/>
  <c r="H52" i="4" s="1"/>
  <c r="F41" i="3" l="1"/>
  <c r="H60" i="3"/>
  <c r="C60" i="3"/>
  <c r="B60" i="3"/>
  <c r="D59" i="3"/>
  <c r="F58" i="3"/>
  <c r="D58" i="3"/>
  <c r="F57" i="3"/>
  <c r="D57" i="3"/>
  <c r="E56" i="3"/>
  <c r="F55" i="3"/>
  <c r="D55" i="3"/>
  <c r="F54" i="3"/>
  <c r="H51" i="3"/>
  <c r="F50" i="3"/>
  <c r="F49" i="3"/>
  <c r="C49" i="3"/>
  <c r="D49" i="3" s="1"/>
  <c r="E47" i="3"/>
  <c r="B47" i="3"/>
  <c r="F46" i="3"/>
  <c r="C46" i="3"/>
  <c r="D46" i="3" s="1"/>
  <c r="F45" i="3"/>
  <c r="C45" i="3"/>
  <c r="D45" i="3" s="1"/>
  <c r="F44" i="3"/>
  <c r="F47" i="3" s="1"/>
  <c r="C44" i="3"/>
  <c r="D44" i="3" s="1"/>
  <c r="C41" i="3"/>
  <c r="D41" i="3" s="1"/>
  <c r="C38" i="3"/>
  <c r="B38" i="3"/>
  <c r="F38" i="3" s="1"/>
  <c r="E36" i="3"/>
  <c r="B36" i="3"/>
  <c r="F35" i="3"/>
  <c r="C35" i="3"/>
  <c r="D35" i="3" s="1"/>
  <c r="F34" i="3"/>
  <c r="C34" i="3"/>
  <c r="D34" i="3" s="1"/>
  <c r="F33" i="3"/>
  <c r="C33" i="3"/>
  <c r="F32" i="3"/>
  <c r="C32" i="3"/>
  <c r="F31" i="3"/>
  <c r="C31" i="3"/>
  <c r="D31" i="3" s="1"/>
  <c r="F30" i="3"/>
  <c r="C30" i="3"/>
  <c r="F29" i="3"/>
  <c r="E28" i="3"/>
  <c r="B28" i="3"/>
  <c r="F27" i="3"/>
  <c r="C27" i="3"/>
  <c r="D27" i="3" s="1"/>
  <c r="F26" i="3"/>
  <c r="C26" i="3"/>
  <c r="D26" i="3" s="1"/>
  <c r="F25" i="3"/>
  <c r="C25" i="3"/>
  <c r="D25" i="3" s="1"/>
  <c r="F24" i="3"/>
  <c r="C24" i="3"/>
  <c r="D24" i="3" s="1"/>
  <c r="F23" i="3"/>
  <c r="C23" i="3"/>
  <c r="D23" i="3" s="1"/>
  <c r="F22" i="3"/>
  <c r="C22" i="3"/>
  <c r="D22" i="3" s="1"/>
  <c r="F21" i="3"/>
  <c r="C21" i="3"/>
  <c r="F20" i="3"/>
  <c r="C20" i="3"/>
  <c r="D20" i="3" s="1"/>
  <c r="F19" i="3"/>
  <c r="C19" i="3"/>
  <c r="D19" i="3" s="1"/>
  <c r="F18" i="3"/>
  <c r="C18" i="3"/>
  <c r="D18" i="3" s="1"/>
  <c r="F17" i="3"/>
  <c r="C17" i="3"/>
  <c r="D17" i="3" s="1"/>
  <c r="B15" i="3"/>
  <c r="F14" i="3"/>
  <c r="C14" i="3"/>
  <c r="D14" i="3" s="1"/>
  <c r="E13" i="3"/>
  <c r="E15" i="3" s="1"/>
  <c r="C13" i="3"/>
  <c r="D13" i="3" s="1"/>
  <c r="F12" i="3"/>
  <c r="C12" i="3"/>
  <c r="D12" i="3" s="1"/>
  <c r="F9" i="3"/>
  <c r="C9" i="3"/>
  <c r="D9" i="3" s="1"/>
  <c r="F8" i="3"/>
  <c r="C8" i="3"/>
  <c r="D8" i="3" s="1"/>
  <c r="F7" i="3"/>
  <c r="C7" i="3"/>
  <c r="D7" i="3" s="1"/>
  <c r="E6" i="3"/>
  <c r="E10" i="3" s="1"/>
  <c r="C6" i="3"/>
  <c r="B6" i="3"/>
  <c r="B10" i="3" s="1"/>
  <c r="F36" i="3" l="1"/>
  <c r="D6" i="3"/>
  <c r="F28" i="3"/>
  <c r="C36" i="3"/>
  <c r="H61" i="3"/>
  <c r="E51" i="3"/>
  <c r="E59" i="3" s="1"/>
  <c r="F59" i="3" s="1"/>
  <c r="B51" i="3"/>
  <c r="B62" i="3" s="1"/>
  <c r="E60" i="3"/>
  <c r="F60" i="3" s="1"/>
  <c r="C10" i="3"/>
  <c r="C15" i="3"/>
  <c r="C28" i="3"/>
  <c r="D38" i="3"/>
  <c r="C47" i="3"/>
  <c r="F6" i="3"/>
  <c r="F10" i="3" s="1"/>
  <c r="F13" i="3"/>
  <c r="F15" i="3" s="1"/>
  <c r="D30" i="3"/>
  <c r="F56" i="3"/>
  <c r="C51" i="3" l="1"/>
  <c r="H52" i="3" s="1"/>
  <c r="F51" i="3"/>
  <c r="E38" i="2" l="1"/>
  <c r="E6" i="2"/>
  <c r="E36" i="2"/>
  <c r="C49" i="2"/>
  <c r="C46" i="2"/>
  <c r="C45" i="2"/>
  <c r="C44" i="2"/>
  <c r="C41" i="2"/>
  <c r="C38" i="2"/>
  <c r="C35" i="2"/>
  <c r="C34" i="2"/>
  <c r="C33" i="2"/>
  <c r="C32" i="2"/>
  <c r="C31" i="2"/>
  <c r="C30" i="2"/>
  <c r="C27" i="2"/>
  <c r="C26" i="2"/>
  <c r="C25" i="2"/>
  <c r="C24" i="2"/>
  <c r="C23" i="2"/>
  <c r="C22" i="2"/>
  <c r="C21" i="2"/>
  <c r="C20" i="2"/>
  <c r="C19" i="2"/>
  <c r="C18" i="2"/>
  <c r="C17" i="2"/>
  <c r="C14" i="2"/>
  <c r="C13" i="2"/>
  <c r="C12" i="2"/>
  <c r="D12" i="2" s="1"/>
  <c r="C7" i="2"/>
  <c r="C8" i="2"/>
  <c r="C9" i="2"/>
  <c r="C6" i="2"/>
  <c r="E56" i="2"/>
  <c r="E13" i="2"/>
  <c r="E15" i="2" s="1"/>
  <c r="B15" i="2"/>
  <c r="F12" i="2"/>
  <c r="C6" i="1"/>
  <c r="F56" i="2"/>
  <c r="H60" i="2"/>
  <c r="C36" i="2" l="1"/>
  <c r="C15" i="2"/>
  <c r="C12" i="1"/>
  <c r="C60" i="2"/>
  <c r="H61" i="2" s="1"/>
  <c r="B60" i="2"/>
  <c r="D59" i="2"/>
  <c r="F58" i="2"/>
  <c r="D58" i="2"/>
  <c r="F57" i="2"/>
  <c r="D57" i="2"/>
  <c r="F55" i="2"/>
  <c r="D55" i="2"/>
  <c r="F54" i="2"/>
  <c r="F50" i="2"/>
  <c r="F49" i="2"/>
  <c r="D49" i="2"/>
  <c r="E47" i="2"/>
  <c r="C47" i="2"/>
  <c r="B47" i="2"/>
  <c r="F46" i="2"/>
  <c r="D46" i="2"/>
  <c r="F45" i="2"/>
  <c r="D45" i="2"/>
  <c r="F44" i="2"/>
  <c r="F47" i="2" s="1"/>
  <c r="D44" i="2"/>
  <c r="F41" i="2"/>
  <c r="D41" i="2"/>
  <c r="B38" i="2"/>
  <c r="D38" i="2" s="1"/>
  <c r="B36" i="2"/>
  <c r="F35" i="2"/>
  <c r="D35" i="2"/>
  <c r="F34" i="2"/>
  <c r="D34" i="2"/>
  <c r="F33" i="2"/>
  <c r="F32" i="2"/>
  <c r="F31" i="2"/>
  <c r="D31" i="2"/>
  <c r="F30" i="2"/>
  <c r="D30" i="2"/>
  <c r="F29" i="2"/>
  <c r="E28" i="2"/>
  <c r="C28" i="2"/>
  <c r="B28" i="2"/>
  <c r="F27" i="2"/>
  <c r="D27" i="2"/>
  <c r="F26" i="2"/>
  <c r="D26" i="2"/>
  <c r="F25" i="2"/>
  <c r="D25" i="2"/>
  <c r="F24" i="2"/>
  <c r="D24" i="2"/>
  <c r="F23" i="2"/>
  <c r="D23" i="2"/>
  <c r="F22" i="2"/>
  <c r="D22" i="2"/>
  <c r="F21" i="2"/>
  <c r="F20" i="2"/>
  <c r="D20" i="2"/>
  <c r="F19" i="2"/>
  <c r="D19" i="2"/>
  <c r="F18" i="2"/>
  <c r="D18" i="2"/>
  <c r="F17" i="2"/>
  <c r="D17" i="2"/>
  <c r="F14" i="2"/>
  <c r="D14" i="2"/>
  <c r="F13" i="2"/>
  <c r="F9" i="2"/>
  <c r="D9" i="2"/>
  <c r="F8" i="2"/>
  <c r="D8" i="2"/>
  <c r="F7" i="2"/>
  <c r="C10" i="2"/>
  <c r="E10" i="2"/>
  <c r="B6" i="2"/>
  <c r="B10" i="2" s="1"/>
  <c r="F36" i="2" l="1"/>
  <c r="F15" i="2"/>
  <c r="F28" i="2"/>
  <c r="D6" i="2"/>
  <c r="F6" i="2"/>
  <c r="F10" i="2" s="1"/>
  <c r="D7" i="2"/>
  <c r="E51" i="2"/>
  <c r="E59" i="2" s="1"/>
  <c r="C51" i="2"/>
  <c r="F38" i="2"/>
  <c r="B51" i="2"/>
  <c r="B62" i="2" s="1"/>
  <c r="D13" i="2"/>
  <c r="C13" i="1"/>
  <c r="C7" i="1"/>
  <c r="F48" i="1"/>
  <c r="D48" i="1"/>
  <c r="E6" i="1"/>
  <c r="F24" i="1"/>
  <c r="D24" i="1"/>
  <c r="B27" i="1"/>
  <c r="B35" i="1"/>
  <c r="B37" i="1"/>
  <c r="F59" i="2" l="1"/>
  <c r="E60" i="2"/>
  <c r="F60" i="2" s="1"/>
  <c r="F51" i="2"/>
  <c r="C46" i="1"/>
  <c r="E46" i="1"/>
  <c r="B46" i="1"/>
  <c r="B14" i="1"/>
  <c r="C27" i="1"/>
  <c r="E27" i="1"/>
  <c r="E14" i="1"/>
  <c r="D12" i="1"/>
  <c r="F17" i="1"/>
  <c r="F19" i="1"/>
  <c r="F16" i="1"/>
  <c r="F8" i="1"/>
  <c r="F9" i="1"/>
  <c r="F18" i="1"/>
  <c r="F22" i="1"/>
  <c r="F21" i="1"/>
  <c r="F23" i="1"/>
  <c r="F25" i="1"/>
  <c r="F26" i="1"/>
  <c r="F20" i="1"/>
  <c r="F13" i="1"/>
  <c r="F28" i="1"/>
  <c r="F29" i="1"/>
  <c r="F30" i="1"/>
  <c r="F31" i="1"/>
  <c r="F32" i="1"/>
  <c r="F33" i="1"/>
  <c r="F34" i="1"/>
  <c r="F37" i="1"/>
  <c r="F40" i="1"/>
  <c r="F43" i="1"/>
  <c r="F44" i="1"/>
  <c r="F45" i="1"/>
  <c r="F70" i="1"/>
  <c r="F71" i="1"/>
  <c r="F72" i="1"/>
  <c r="F49" i="1"/>
  <c r="F53" i="1"/>
  <c r="F54" i="1"/>
  <c r="F55" i="1"/>
  <c r="F56" i="1"/>
  <c r="D57" i="1"/>
  <c r="D56" i="1"/>
  <c r="D55" i="1"/>
  <c r="D54" i="1"/>
  <c r="D17" i="1"/>
  <c r="D19" i="1"/>
  <c r="D16" i="1"/>
  <c r="D8" i="1"/>
  <c r="D9" i="1"/>
  <c r="D18" i="1"/>
  <c r="D22" i="1"/>
  <c r="D21" i="1"/>
  <c r="D23" i="1"/>
  <c r="D25" i="1"/>
  <c r="D26" i="1"/>
  <c r="D13" i="1"/>
  <c r="D29" i="1"/>
  <c r="D30" i="1"/>
  <c r="D33" i="1"/>
  <c r="D34" i="1"/>
  <c r="D37" i="1"/>
  <c r="D40" i="1"/>
  <c r="D43" i="1"/>
  <c r="D44" i="1"/>
  <c r="D45" i="1"/>
  <c r="D70" i="1"/>
  <c r="D71" i="1"/>
  <c r="D72" i="1"/>
  <c r="B6" i="1"/>
  <c r="B10" i="1" s="1"/>
  <c r="F57" i="1"/>
  <c r="C58" i="1"/>
  <c r="E58" i="1"/>
  <c r="F7" i="1"/>
  <c r="F27" i="1" l="1"/>
  <c r="B50" i="1"/>
  <c r="E35" i="1"/>
  <c r="C35" i="1"/>
  <c r="F46" i="1"/>
  <c r="F12" i="1"/>
  <c r="F14" i="1" s="1"/>
  <c r="F35" i="1"/>
  <c r="C14" i="1"/>
  <c r="E10" i="1"/>
  <c r="C10" i="1"/>
  <c r="F6" i="1"/>
  <c r="F10" i="1" s="1"/>
  <c r="D7" i="1"/>
  <c r="D6" i="1"/>
  <c r="B58" i="1"/>
  <c r="F58" i="1" s="1"/>
  <c r="E50" i="1" l="1"/>
  <c r="C50" i="1"/>
  <c r="C60" i="1" s="1"/>
  <c r="F50" i="1"/>
  <c r="B60" i="1" l="1"/>
  <c r="H51" i="2" l="1"/>
  <c r="H52" i="2" s="1"/>
</calcChain>
</file>

<file path=xl/sharedStrings.xml><?xml version="1.0" encoding="utf-8"?>
<sst xmlns="http://schemas.openxmlformats.org/spreadsheetml/2006/main" count="305" uniqueCount="93">
  <si>
    <t xml:space="preserve">BAGBY AND BALK PARISH COUNCIL </t>
  </si>
  <si>
    <t>Clerk's salary</t>
  </si>
  <si>
    <t xml:space="preserve">Insurance </t>
  </si>
  <si>
    <t>TOTALS</t>
  </si>
  <si>
    <t>Meeting room hire</t>
  </si>
  <si>
    <t>YLCA membership</t>
  </si>
  <si>
    <t>Open spaces</t>
  </si>
  <si>
    <t>Expenditure</t>
  </si>
  <si>
    <t>InternalAudit</t>
  </si>
  <si>
    <t>Additional Expenditure</t>
  </si>
  <si>
    <t>Income</t>
  </si>
  <si>
    <t>Precept</t>
  </si>
  <si>
    <t>ICO Reg.</t>
  </si>
  <si>
    <t xml:space="preserve">Rent </t>
  </si>
  <si>
    <t>Bank interest</t>
  </si>
  <si>
    <t>Training</t>
  </si>
  <si>
    <t>Mobile phone +SIM</t>
  </si>
  <si>
    <t>Laptop security</t>
  </si>
  <si>
    <t>Travel expenses</t>
  </si>
  <si>
    <t>Home/office expenses</t>
  </si>
  <si>
    <t>Election costs</t>
  </si>
  <si>
    <t>GRANTS  POT</t>
  </si>
  <si>
    <t>Employer NI/HMRC</t>
  </si>
  <si>
    <t>Defib./batteries/pads</t>
  </si>
  <si>
    <t>BBVS FUNDING POT</t>
  </si>
  <si>
    <t>Admin support/payroll</t>
  </si>
  <si>
    <t>Budget Monitoring 2019/20</t>
  </si>
  <si>
    <t>Expenditure to 31/5/2019</t>
  </si>
  <si>
    <t>2019/20 Budget</t>
  </si>
  <si>
    <t>Anticipated Outturn</t>
  </si>
  <si>
    <t>Notice board replacement</t>
  </si>
  <si>
    <t>Village maintenance</t>
  </si>
  <si>
    <t>Bank balance brought forward</t>
  </si>
  <si>
    <t xml:space="preserve">Stationery </t>
  </si>
  <si>
    <t>Salary Related Costs</t>
  </si>
  <si>
    <t>Clerk bought in services</t>
  </si>
  <si>
    <t>£</t>
  </si>
  <si>
    <t>Meetings</t>
  </si>
  <si>
    <t>Publications</t>
  </si>
  <si>
    <t>Other Expences</t>
  </si>
  <si>
    <t>Grass cutting</t>
  </si>
  <si>
    <t>Drainage</t>
  </si>
  <si>
    <t>Dog waste bins</t>
  </si>
  <si>
    <t>Seat Repairs</t>
  </si>
  <si>
    <t xml:space="preserve">Grants </t>
  </si>
  <si>
    <t>Grants to other bodies</t>
  </si>
  <si>
    <t>Notice board maintenance - see reserves below</t>
  </si>
  <si>
    <t>General Reserves</t>
  </si>
  <si>
    <t>% Expenditure to Budget</t>
  </si>
  <si>
    <t>Over/Under spend</t>
  </si>
  <si>
    <t>Tree maintenance</t>
  </si>
  <si>
    <t>Total Expenditure</t>
  </si>
  <si>
    <t>Funded from:</t>
  </si>
  <si>
    <t>Earmarked Reserves</t>
  </si>
  <si>
    <t>General Reserves - not allocated to a project</t>
  </si>
  <si>
    <t>Left in Bank Account</t>
  </si>
  <si>
    <t>Expenditure to 30/6/2019</t>
  </si>
  <si>
    <t>From Expenditure Account</t>
  </si>
  <si>
    <t>From Income Account</t>
  </si>
  <si>
    <t>VAT Refund</t>
  </si>
  <si>
    <t>BBVS £1000+£1958</t>
  </si>
  <si>
    <t>Need to contact HDC to see if any costs</t>
  </si>
  <si>
    <t>Expenditure to 30/7/2019</t>
  </si>
  <si>
    <t>Expenditure to 31/8/2019</t>
  </si>
  <si>
    <t xml:space="preserve">Printing and Stationery </t>
  </si>
  <si>
    <t xml:space="preserve">Website </t>
  </si>
  <si>
    <t>General Reserves at the year end</t>
  </si>
  <si>
    <t xml:space="preserve">Other Income </t>
  </si>
  <si>
    <t>Internal Audit</t>
  </si>
  <si>
    <t>Road Safety</t>
  </si>
  <si>
    <t>VAS Section 137 Expenditure</t>
  </si>
  <si>
    <t>General Expenses</t>
  </si>
  <si>
    <t>Service Plan Defibrillator</t>
  </si>
  <si>
    <t>Reserves (Bank Balance C/F)</t>
  </si>
  <si>
    <t xml:space="preserve">Budget for discretionary hours </t>
  </si>
  <si>
    <t xml:space="preserve">Village Maintenance </t>
  </si>
  <si>
    <t xml:space="preserve">Grass cutting </t>
  </si>
  <si>
    <t>Road safety</t>
  </si>
  <si>
    <t>Appendix 1</t>
  </si>
  <si>
    <t xml:space="preserve">NYC Contribution to grass cutting </t>
  </si>
  <si>
    <t xml:space="preserve">Income from allotments </t>
  </si>
  <si>
    <t>Budget 2025/2026 - 2026/2027</t>
  </si>
  <si>
    <t>Outturn 2024/2025</t>
  </si>
  <si>
    <t>2025/26  Budget</t>
  </si>
  <si>
    <t>2026/27 Budget</t>
  </si>
  <si>
    <t>Office 365 and Laptop security</t>
  </si>
  <si>
    <t xml:space="preserve">Precept </t>
  </si>
  <si>
    <t>CIL Funding</t>
  </si>
  <si>
    <t>Tesco Community Fund</t>
  </si>
  <si>
    <t>Locality Funding</t>
  </si>
  <si>
    <t>Bank Charges</t>
  </si>
  <si>
    <t>Bank balance</t>
  </si>
  <si>
    <t>Allotments (Set up 2024-2025)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</si>
</sst>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1" fontId="2" fillId="0" borderId="0" xfId="0" applyNumberFormat="1" applyFont="1"/>
    <xf numFmtId="41" fontId="7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/>
    </xf>
    <xf numFmtId="41" fontId="2" fillId="0" borderId="1" xfId="0" applyNumberFormat="1" applyFont="1" applyBorder="1"/>
    <xf numFmtId="9" fontId="2" fillId="0" borderId="1" xfId="0" applyNumberFormat="1" applyFont="1" applyBorder="1" applyAlignment="1">
      <alignment horizontal="center"/>
    </xf>
    <xf numFmtId="4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1" fontId="3" fillId="0" borderId="1" xfId="0" applyNumberFormat="1" applyFont="1" applyBorder="1" applyAlignment="1">
      <alignment horizontal="right"/>
    </xf>
    <xf numFmtId="41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41" fontId="3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/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41" fontId="1" fillId="2" borderId="1" xfId="0" applyNumberFormat="1" applyFont="1" applyFill="1" applyBorder="1"/>
    <xf numFmtId="41" fontId="1" fillId="2" borderId="1" xfId="0" applyNumberFormat="1" applyFont="1" applyFill="1" applyBorder="1" applyAlignment="1">
      <alignment horizontal="center"/>
    </xf>
    <xf numFmtId="1" fontId="1" fillId="0" borderId="0" xfId="0" applyNumberFormat="1" applyFont="1"/>
    <xf numFmtId="1" fontId="2" fillId="0" borderId="0" xfId="0" applyNumberFormat="1" applyFont="1"/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1" xfId="0" applyNumberFormat="1" applyFont="1" applyBorder="1"/>
    <xf numFmtId="0" fontId="8" fillId="2" borderId="1" xfId="0" applyFont="1" applyFill="1" applyBorder="1"/>
    <xf numFmtId="41" fontId="8" fillId="2" borderId="1" xfId="0" applyNumberFormat="1" applyFont="1" applyFill="1" applyBorder="1"/>
    <xf numFmtId="0" fontId="8" fillId="0" borderId="0" xfId="0" applyFont="1"/>
    <xf numFmtId="0" fontId="8" fillId="0" borderId="1" xfId="0" applyFont="1" applyBorder="1"/>
    <xf numFmtId="41" fontId="3" fillId="0" borderId="0" xfId="0" applyNumberFormat="1" applyFont="1"/>
    <xf numFmtId="0" fontId="3" fillId="3" borderId="1" xfId="0" applyFont="1" applyFill="1" applyBorder="1"/>
    <xf numFmtId="41" fontId="8" fillId="3" borderId="1" xfId="0" applyNumberFormat="1" applyFont="1" applyFill="1" applyBorder="1"/>
    <xf numFmtId="0" fontId="3" fillId="0" borderId="1" xfId="0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vertical="center"/>
    </xf>
    <xf numFmtId="43" fontId="3" fillId="0" borderId="0" xfId="0" applyNumberFormat="1" applyFont="1"/>
    <xf numFmtId="41" fontId="8" fillId="0" borderId="0" xfId="0" applyNumberFormat="1" applyFont="1"/>
    <xf numFmtId="0" fontId="9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gby/Documents/April%202019%20to%20March%202020/Finance/SEPTEMBER%2019%20Bank%20Reconciliation%20Income%20and%20Expenditu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k Reconciliation 20192020"/>
      <sheetName val="Income 20192020"/>
      <sheetName val="Expenditure 20192020"/>
    </sheetNames>
    <sheetDataSet>
      <sheetData sheetId="0"/>
      <sheetData sheetId="1">
        <row r="8">
          <cell r="D8">
            <v>3763.7</v>
          </cell>
        </row>
      </sheetData>
      <sheetData sheetId="2">
        <row r="6">
          <cell r="M6">
            <v>619.75</v>
          </cell>
        </row>
        <row r="7">
          <cell r="M7">
            <v>606.43000000000006</v>
          </cell>
        </row>
        <row r="8">
          <cell r="M8">
            <v>0</v>
          </cell>
        </row>
        <row r="9">
          <cell r="M9">
            <v>0</v>
          </cell>
        </row>
        <row r="12">
          <cell r="M12">
            <v>39.42</v>
          </cell>
        </row>
        <row r="13">
          <cell r="M13">
            <v>20.8</v>
          </cell>
        </row>
        <row r="14">
          <cell r="M14">
            <v>42.300000000000004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2.5999999999999996</v>
          </cell>
        </row>
        <row r="20">
          <cell r="M20">
            <v>14.99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4">
          <cell r="M24">
            <v>208</v>
          </cell>
        </row>
        <row r="25">
          <cell r="M25">
            <v>115</v>
          </cell>
        </row>
        <row r="26">
          <cell r="M26">
            <v>50</v>
          </cell>
        </row>
        <row r="27">
          <cell r="M27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472.8</v>
          </cell>
        </row>
        <row r="37">
          <cell r="I37" t="e">
            <v>#VALUE!</v>
          </cell>
        </row>
        <row r="38">
          <cell r="M38">
            <v>2958</v>
          </cell>
        </row>
        <row r="41">
          <cell r="M41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9">
          <cell r="M49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F585-D85A-44C6-89E9-76A78DFDEA98}">
  <sheetPr>
    <pageSetUpPr fitToPage="1"/>
  </sheetPr>
  <dimension ref="A1:I61"/>
  <sheetViews>
    <sheetView tabSelected="1" zoomScale="101" workbookViewId="0">
      <selection activeCell="E8" sqref="E8"/>
    </sheetView>
  </sheetViews>
  <sheetFormatPr defaultColWidth="9.109375" defaultRowHeight="13.8" x14ac:dyDescent="0.25"/>
  <cols>
    <col min="1" max="1" width="64.88671875" style="3" bestFit="1" customWidth="1"/>
    <col min="2" max="2" width="12.44140625" style="3" customWidth="1"/>
    <col min="3" max="3" width="15" style="3" customWidth="1"/>
    <col min="4" max="4" width="14.33203125" style="3" customWidth="1"/>
    <col min="5" max="5" width="51.109375" style="3" customWidth="1"/>
    <col min="6" max="6" width="9.109375" style="3" customWidth="1"/>
    <col min="7" max="16384" width="9.109375" style="3"/>
  </cols>
  <sheetData>
    <row r="1" spans="1:6" s="36" customFormat="1" ht="18" customHeight="1" x14ac:dyDescent="0.3">
      <c r="A1" s="56" t="s">
        <v>78</v>
      </c>
      <c r="B1" s="57"/>
      <c r="C1" s="57"/>
      <c r="D1" s="58" t="s">
        <v>78</v>
      </c>
    </row>
    <row r="2" spans="1:6" s="36" customFormat="1" ht="18" customHeight="1" x14ac:dyDescent="0.3">
      <c r="A2" s="53" t="s">
        <v>0</v>
      </c>
      <c r="B2" s="54"/>
      <c r="C2" s="54"/>
      <c r="D2" s="55"/>
    </row>
    <row r="3" spans="1:6" s="36" customFormat="1" ht="18" customHeight="1" x14ac:dyDescent="0.3">
      <c r="A3" s="53" t="s">
        <v>81</v>
      </c>
      <c r="B3" s="54"/>
      <c r="C3" s="54"/>
      <c r="D3" s="55"/>
    </row>
    <row r="4" spans="1:6" ht="45.75" customHeight="1" x14ac:dyDescent="0.25">
      <c r="A4" s="23"/>
      <c r="B4" s="37" t="s">
        <v>82</v>
      </c>
      <c r="C4" s="37" t="s">
        <v>83</v>
      </c>
      <c r="D4" s="37" t="s">
        <v>84</v>
      </c>
    </row>
    <row r="5" spans="1:6" x14ac:dyDescent="0.25">
      <c r="A5" s="27" t="s">
        <v>7</v>
      </c>
      <c r="B5" s="38" t="s">
        <v>36</v>
      </c>
      <c r="C5" s="38" t="s">
        <v>36</v>
      </c>
      <c r="D5" s="38" t="s">
        <v>36</v>
      </c>
    </row>
    <row r="6" spans="1:6" x14ac:dyDescent="0.25">
      <c r="A6" s="27" t="s">
        <v>34</v>
      </c>
      <c r="B6" s="23"/>
      <c r="C6" s="23"/>
      <c r="D6" s="23"/>
    </row>
    <row r="7" spans="1:6" x14ac:dyDescent="0.25">
      <c r="A7" s="23" t="s">
        <v>1</v>
      </c>
      <c r="B7" s="24">
        <v>3646</v>
      </c>
      <c r="C7" s="24">
        <f>B7*1.05</f>
        <v>3828.3</v>
      </c>
      <c r="D7" s="24">
        <f>C7*1.05</f>
        <v>4019.7150000000001</v>
      </c>
    </row>
    <row r="8" spans="1:6" x14ac:dyDescent="0.25">
      <c r="A8" s="23" t="s">
        <v>74</v>
      </c>
      <c r="B8" s="24">
        <v>0</v>
      </c>
      <c r="C8" s="24">
        <v>100</v>
      </c>
      <c r="D8" s="24">
        <v>100</v>
      </c>
    </row>
    <row r="9" spans="1:6" s="36" customFormat="1" ht="15.6" customHeight="1" x14ac:dyDescent="0.3">
      <c r="A9" s="47"/>
      <c r="B9" s="49">
        <f>SUM(B7:B8)</f>
        <v>3646</v>
      </c>
      <c r="C9" s="49">
        <f t="shared" ref="C9:D9" si="0">SUM(C7:C8)</f>
        <v>3928.3</v>
      </c>
      <c r="D9" s="49">
        <f t="shared" si="0"/>
        <v>4119.7150000000001</v>
      </c>
      <c r="F9" s="52"/>
    </row>
    <row r="10" spans="1:6" x14ac:dyDescent="0.25">
      <c r="A10" s="27" t="s">
        <v>18</v>
      </c>
      <c r="B10" s="24"/>
      <c r="C10" s="24"/>
      <c r="D10" s="24"/>
    </row>
    <row r="11" spans="1:6" x14ac:dyDescent="0.25">
      <c r="A11" s="23" t="s">
        <v>37</v>
      </c>
      <c r="B11" s="24">
        <v>130</v>
      </c>
      <c r="C11" s="24">
        <v>220</v>
      </c>
      <c r="D11" s="24">
        <v>220</v>
      </c>
    </row>
    <row r="12" spans="1:6" x14ac:dyDescent="0.25">
      <c r="A12" s="23"/>
      <c r="B12" s="39">
        <f>SUM(B11:B11)</f>
        <v>130</v>
      </c>
      <c r="C12" s="39">
        <f>SUM(C11:C11)</f>
        <v>220</v>
      </c>
      <c r="D12" s="39">
        <f>SUM(D11:D11)</f>
        <v>220</v>
      </c>
    </row>
    <row r="13" spans="1:6" x14ac:dyDescent="0.25">
      <c r="A13" s="27" t="s">
        <v>71</v>
      </c>
      <c r="B13" s="21"/>
      <c r="C13" s="21"/>
      <c r="D13" s="21"/>
    </row>
    <row r="14" spans="1:6" x14ac:dyDescent="0.25">
      <c r="A14" s="23" t="s">
        <v>85</v>
      </c>
      <c r="B14" s="24">
        <v>80</v>
      </c>
      <c r="C14" s="24">
        <v>100</v>
      </c>
      <c r="D14" s="24">
        <v>100</v>
      </c>
    </row>
    <row r="15" spans="1:6" x14ac:dyDescent="0.25">
      <c r="A15" s="23" t="s">
        <v>65</v>
      </c>
      <c r="B15" s="24">
        <v>206</v>
      </c>
      <c r="C15" s="24">
        <v>200</v>
      </c>
      <c r="D15" s="24">
        <v>200</v>
      </c>
    </row>
    <row r="16" spans="1:6" x14ac:dyDescent="0.25">
      <c r="A16" s="23" t="s">
        <v>64</v>
      </c>
      <c r="B16" s="24">
        <v>100</v>
      </c>
      <c r="C16" s="24">
        <v>200</v>
      </c>
      <c r="D16" s="24">
        <v>200</v>
      </c>
    </row>
    <row r="17" spans="1:9" x14ac:dyDescent="0.25">
      <c r="A17" s="23" t="s">
        <v>4</v>
      </c>
      <c r="B17" s="24">
        <v>0</v>
      </c>
      <c r="C17" s="24">
        <v>0</v>
      </c>
      <c r="D17" s="24">
        <v>0</v>
      </c>
      <c r="G17" s="50"/>
    </row>
    <row r="18" spans="1:9" x14ac:dyDescent="0.25">
      <c r="A18" s="23" t="s">
        <v>2</v>
      </c>
      <c r="B18" s="24">
        <v>300</v>
      </c>
      <c r="C18" s="24">
        <v>400</v>
      </c>
      <c r="D18" s="24">
        <v>400</v>
      </c>
    </row>
    <row r="19" spans="1:9" x14ac:dyDescent="0.25">
      <c r="A19" s="23" t="s">
        <v>5</v>
      </c>
      <c r="B19" s="24">
        <v>320</v>
      </c>
      <c r="C19" s="24">
        <v>230</v>
      </c>
      <c r="D19" s="24">
        <v>250</v>
      </c>
    </row>
    <row r="20" spans="1:9" x14ac:dyDescent="0.25">
      <c r="A20" s="23" t="s">
        <v>15</v>
      </c>
      <c r="B20" s="24">
        <v>50</v>
      </c>
      <c r="C20" s="24">
        <v>50</v>
      </c>
      <c r="D20" s="24">
        <v>50</v>
      </c>
    </row>
    <row r="21" spans="1:9" x14ac:dyDescent="0.25">
      <c r="A21" s="23" t="s">
        <v>68</v>
      </c>
      <c r="B21" s="24">
        <v>120</v>
      </c>
      <c r="C21" s="24">
        <v>180</v>
      </c>
      <c r="D21" s="24">
        <v>180</v>
      </c>
    </row>
    <row r="22" spans="1:9" x14ac:dyDescent="0.25">
      <c r="A22" s="23" t="s">
        <v>90</v>
      </c>
      <c r="B22" s="24">
        <v>100</v>
      </c>
      <c r="C22" s="24">
        <v>100</v>
      </c>
      <c r="D22" s="24">
        <v>100</v>
      </c>
    </row>
    <row r="23" spans="1:9" x14ac:dyDescent="0.25">
      <c r="A23" s="23" t="s">
        <v>12</v>
      </c>
      <c r="B23" s="24">
        <v>35</v>
      </c>
      <c r="C23" s="24">
        <v>35</v>
      </c>
      <c r="D23" s="24">
        <v>35</v>
      </c>
    </row>
    <row r="24" spans="1:9" x14ac:dyDescent="0.25">
      <c r="A24" s="23"/>
      <c r="B24" s="39">
        <f>SUM(B14:B23)</f>
        <v>1311</v>
      </c>
      <c r="C24" s="39">
        <f>SUM(C14:C23)</f>
        <v>1495</v>
      </c>
      <c r="D24" s="39">
        <f>SUM(D14:D23)</f>
        <v>1515</v>
      </c>
    </row>
    <row r="25" spans="1:9" x14ac:dyDescent="0.25">
      <c r="A25" s="27" t="s">
        <v>6</v>
      </c>
      <c r="B25" s="24"/>
      <c r="C25" s="24"/>
      <c r="D25" s="24"/>
    </row>
    <row r="26" spans="1:9" x14ac:dyDescent="0.25">
      <c r="A26" s="23" t="s">
        <v>76</v>
      </c>
      <c r="B26" s="24">
        <v>2600</v>
      </c>
      <c r="C26" s="24">
        <v>3000</v>
      </c>
      <c r="D26" s="24">
        <v>3000</v>
      </c>
    </row>
    <row r="27" spans="1:9" x14ac:dyDescent="0.25">
      <c r="A27" s="23" t="s">
        <v>75</v>
      </c>
      <c r="B27" s="24">
        <v>70</v>
      </c>
      <c r="C27" s="24">
        <v>0</v>
      </c>
      <c r="D27" s="24">
        <v>0</v>
      </c>
    </row>
    <row r="28" spans="1:9" x14ac:dyDescent="0.25">
      <c r="A28" s="23" t="s">
        <v>92</v>
      </c>
      <c r="B28" s="24">
        <v>30045</v>
      </c>
      <c r="C28" s="24">
        <v>1500</v>
      </c>
      <c r="D28" s="24">
        <v>1500</v>
      </c>
    </row>
    <row r="29" spans="1:9" x14ac:dyDescent="0.25">
      <c r="A29" s="23"/>
      <c r="B29" s="39">
        <f>SUM(B26:B28)</f>
        <v>32715</v>
      </c>
      <c r="C29" s="39">
        <f>SUM(C26:C28)</f>
        <v>4500</v>
      </c>
      <c r="D29" s="39">
        <f>SUM(D26:D28)</f>
        <v>4500</v>
      </c>
    </row>
    <row r="30" spans="1:9" x14ac:dyDescent="0.25">
      <c r="A30" s="27" t="s">
        <v>69</v>
      </c>
      <c r="B30" s="24"/>
      <c r="C30" s="24"/>
      <c r="D30" s="24"/>
      <c r="I30" s="36"/>
    </row>
    <row r="31" spans="1:9" s="36" customFormat="1" x14ac:dyDescent="0.3">
      <c r="A31" s="47" t="s">
        <v>70</v>
      </c>
      <c r="B31" s="48">
        <v>0</v>
      </c>
      <c r="C31" s="48">
        <v>0</v>
      </c>
      <c r="D31" s="49">
        <v>0</v>
      </c>
    </row>
    <row r="32" spans="1:9" x14ac:dyDescent="0.25">
      <c r="A32" s="23" t="s">
        <v>77</v>
      </c>
      <c r="B32" s="24">
        <v>0</v>
      </c>
      <c r="C32" s="24">
        <v>0</v>
      </c>
      <c r="D32" s="39">
        <v>0</v>
      </c>
    </row>
    <row r="33" spans="1:4" x14ac:dyDescent="0.25">
      <c r="A33" s="45"/>
      <c r="B33" s="46">
        <f>SUM(B31:B32)</f>
        <v>0</v>
      </c>
      <c r="C33" s="46">
        <f t="shared" ref="C33:D33" si="1">SUM(C31:C32)</f>
        <v>0</v>
      </c>
      <c r="D33" s="46">
        <f t="shared" si="1"/>
        <v>0</v>
      </c>
    </row>
    <row r="34" spans="1:4" x14ac:dyDescent="0.25">
      <c r="A34" s="27" t="s">
        <v>45</v>
      </c>
      <c r="B34" s="24"/>
      <c r="C34" s="24"/>
      <c r="D34" s="24"/>
    </row>
    <row r="35" spans="1:4" x14ac:dyDescent="0.25">
      <c r="A35" s="23" t="s">
        <v>44</v>
      </c>
      <c r="B35" s="39">
        <v>1150</v>
      </c>
      <c r="C35" s="39">
        <v>1250</v>
      </c>
      <c r="D35" s="39">
        <v>1250</v>
      </c>
    </row>
    <row r="36" spans="1:4" x14ac:dyDescent="0.25">
      <c r="A36" s="23"/>
      <c r="B36" s="24"/>
      <c r="C36" s="24"/>
      <c r="D36" s="24"/>
    </row>
    <row r="37" spans="1:4" x14ac:dyDescent="0.25">
      <c r="A37" s="27" t="s">
        <v>9</v>
      </c>
      <c r="B37" s="24"/>
      <c r="C37" s="24"/>
      <c r="D37" s="24"/>
    </row>
    <row r="38" spans="1:4" x14ac:dyDescent="0.25">
      <c r="A38" s="23" t="s">
        <v>72</v>
      </c>
      <c r="B38" s="24">
        <v>0</v>
      </c>
      <c r="C38" s="24">
        <v>400</v>
      </c>
      <c r="D38" s="24">
        <v>0</v>
      </c>
    </row>
    <row r="39" spans="1:4" x14ac:dyDescent="0.25">
      <c r="A39" s="23"/>
      <c r="B39" s="39">
        <f>SUM(B38:B38)</f>
        <v>0</v>
      </c>
      <c r="C39" s="39">
        <f>SUM(C38:C38)</f>
        <v>400</v>
      </c>
      <c r="D39" s="39">
        <f>SUM(D38:D38)</f>
        <v>0</v>
      </c>
    </row>
    <row r="40" spans="1:4" x14ac:dyDescent="0.25">
      <c r="A40" s="27"/>
      <c r="B40" s="24"/>
      <c r="C40" s="24"/>
      <c r="D40" s="24"/>
    </row>
    <row r="41" spans="1:4" x14ac:dyDescent="0.25">
      <c r="A41" s="40" t="s">
        <v>51</v>
      </c>
      <c r="B41" s="41">
        <f>B39+B35+B33+B29+B24+B12+B9</f>
        <v>38952</v>
      </c>
      <c r="C41" s="41">
        <f>C39+C35+C33+C29+C24+C12+C9</f>
        <v>11793.3</v>
      </c>
      <c r="D41" s="41">
        <f>D39+D35+D33+D29+D24+D12+D9</f>
        <v>11604.715</v>
      </c>
    </row>
    <row r="42" spans="1:4" s="42" customFormat="1" x14ac:dyDescent="0.25">
      <c r="A42" s="43"/>
      <c r="B42" s="39"/>
      <c r="C42" s="39"/>
      <c r="D42" s="39"/>
    </row>
    <row r="43" spans="1:4" s="42" customFormat="1" x14ac:dyDescent="0.25">
      <c r="A43" s="43" t="s">
        <v>52</v>
      </c>
      <c r="B43" s="24"/>
      <c r="C43" s="24"/>
      <c r="D43" s="24"/>
    </row>
    <row r="44" spans="1:4" x14ac:dyDescent="0.25">
      <c r="A44" s="27" t="s">
        <v>10</v>
      </c>
      <c r="B44" s="24"/>
      <c r="C44" s="24"/>
      <c r="D44" s="24"/>
    </row>
    <row r="45" spans="1:4" x14ac:dyDescent="0.25">
      <c r="A45" s="23" t="s">
        <v>91</v>
      </c>
      <c r="B45" s="24">
        <v>18386</v>
      </c>
      <c r="C45" s="24">
        <f>B57</f>
        <v>2977</v>
      </c>
      <c r="D45" s="24">
        <f>C57</f>
        <v>4643.7000000000007</v>
      </c>
    </row>
    <row r="46" spans="1:4" x14ac:dyDescent="0.25">
      <c r="A46" s="23" t="s">
        <v>86</v>
      </c>
      <c r="B46" s="24">
        <v>15000</v>
      </c>
      <c r="C46" s="24">
        <v>12000</v>
      </c>
      <c r="D46" s="24">
        <v>12000</v>
      </c>
    </row>
    <row r="47" spans="1:4" x14ac:dyDescent="0.25">
      <c r="A47" s="23" t="s">
        <v>87</v>
      </c>
      <c r="B47" s="24">
        <v>1570</v>
      </c>
      <c r="C47" s="24">
        <v>0</v>
      </c>
      <c r="D47" s="24">
        <v>0</v>
      </c>
    </row>
    <row r="48" spans="1:4" x14ac:dyDescent="0.25">
      <c r="A48" s="23" t="s">
        <v>88</v>
      </c>
      <c r="B48" s="24">
        <v>500</v>
      </c>
      <c r="C48" s="24">
        <v>0</v>
      </c>
      <c r="D48" s="24">
        <v>0</v>
      </c>
    </row>
    <row r="49" spans="1:8" x14ac:dyDescent="0.25">
      <c r="A49" s="23" t="s">
        <v>89</v>
      </c>
      <c r="B49" s="24">
        <v>800</v>
      </c>
      <c r="C49" s="24">
        <v>0</v>
      </c>
      <c r="D49" s="24">
        <v>0</v>
      </c>
    </row>
    <row r="50" spans="1:8" x14ac:dyDescent="0.25">
      <c r="A50" s="23" t="s">
        <v>80</v>
      </c>
      <c r="B50" s="24">
        <v>0</v>
      </c>
      <c r="C50" s="24">
        <v>500</v>
      </c>
      <c r="D50" s="24">
        <v>500</v>
      </c>
    </row>
    <row r="51" spans="1:8" x14ac:dyDescent="0.25">
      <c r="A51" s="23" t="s">
        <v>79</v>
      </c>
      <c r="B51" s="24">
        <v>200</v>
      </c>
      <c r="C51" s="24">
        <v>200</v>
      </c>
      <c r="D51" s="24">
        <v>0</v>
      </c>
    </row>
    <row r="52" spans="1:8" x14ac:dyDescent="0.25">
      <c r="A52" s="23" t="s">
        <v>67</v>
      </c>
      <c r="B52" s="24">
        <v>60</v>
      </c>
      <c r="C52" s="24">
        <v>10</v>
      </c>
      <c r="D52" s="24">
        <v>10</v>
      </c>
    </row>
    <row r="53" spans="1:8" x14ac:dyDescent="0.25">
      <c r="A53" s="23" t="s">
        <v>59</v>
      </c>
      <c r="B53" s="24">
        <v>5413</v>
      </c>
      <c r="C53" s="24">
        <v>750</v>
      </c>
      <c r="D53" s="24">
        <v>990</v>
      </c>
    </row>
    <row r="54" spans="1:8" x14ac:dyDescent="0.25">
      <c r="A54" s="40" t="s">
        <v>3</v>
      </c>
      <c r="B54" s="41">
        <f>SUM(B45:B53)</f>
        <v>41929</v>
      </c>
      <c r="C54" s="41">
        <f>SUM(C45:C53)</f>
        <v>16437</v>
      </c>
      <c r="D54" s="41">
        <f>SUM(D45:D53)</f>
        <v>18143.7</v>
      </c>
    </row>
    <row r="55" spans="1:8" s="42" customFormat="1" x14ac:dyDescent="0.25">
      <c r="A55" s="3"/>
      <c r="B55" s="3"/>
      <c r="C55" s="3"/>
      <c r="D55" s="3"/>
      <c r="H55" s="51"/>
    </row>
    <row r="56" spans="1:8" x14ac:dyDescent="0.25">
      <c r="A56" s="27" t="s">
        <v>73</v>
      </c>
      <c r="B56" s="24"/>
      <c r="C56" s="24"/>
      <c r="D56" s="24"/>
      <c r="H56" s="44"/>
    </row>
    <row r="57" spans="1:8" x14ac:dyDescent="0.25">
      <c r="A57" s="23" t="s">
        <v>66</v>
      </c>
      <c r="B57" s="24">
        <f>B54-B41</f>
        <v>2977</v>
      </c>
      <c r="C57" s="24">
        <f>C54-C41</f>
        <v>4643.7000000000007</v>
      </c>
      <c r="D57" s="24">
        <f>D54-D41</f>
        <v>6538.9850000000006</v>
      </c>
    </row>
    <row r="58" spans="1:8" x14ac:dyDescent="0.25">
      <c r="A58" s="40"/>
      <c r="B58" s="41">
        <f>SUM(B57:B57)</f>
        <v>2977</v>
      </c>
      <c r="C58" s="41">
        <f>SUM(C57:C57)</f>
        <v>4643.7000000000007</v>
      </c>
      <c r="D58" s="41">
        <f>SUM(D57:D57)</f>
        <v>6538.9850000000006</v>
      </c>
    </row>
    <row r="60" spans="1:8" x14ac:dyDescent="0.25">
      <c r="B60" s="44">
        <f>B41+B58</f>
        <v>41929</v>
      </c>
      <c r="C60" s="44">
        <f>C41+C58</f>
        <v>16437</v>
      </c>
      <c r="D60" s="44">
        <f>D41+D58</f>
        <v>18143.7</v>
      </c>
    </row>
    <row r="61" spans="1:8" x14ac:dyDescent="0.25">
      <c r="C61" s="44"/>
      <c r="E61" s="44">
        <f>E42+E59</f>
        <v>0</v>
      </c>
    </row>
  </sheetData>
  <mergeCells count="3">
    <mergeCell ref="A2:D2"/>
    <mergeCell ref="A3:D3"/>
    <mergeCell ref="A1:D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8740-DC2D-4D96-990D-5797299CCC7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69BA-C9A3-40DD-8940-726647A17191}">
  <dimension ref="A1:I65"/>
  <sheetViews>
    <sheetView topLeftCell="A43" workbookViewId="0">
      <selection activeCell="H9" sqref="H9"/>
    </sheetView>
  </sheetViews>
  <sheetFormatPr defaultColWidth="9.109375" defaultRowHeight="13.8" x14ac:dyDescent="0.25"/>
  <cols>
    <col min="1" max="1" width="46.5546875" style="2" bestFit="1" customWidth="1"/>
    <col min="2" max="3" width="14.33203125" style="2" customWidth="1"/>
    <col min="4" max="4" width="13.6640625" style="8" customWidth="1"/>
    <col min="5" max="6" width="14.33203125" style="2" customWidth="1"/>
    <col min="7" max="16384" width="9.109375" style="2"/>
  </cols>
  <sheetData>
    <row r="1" spans="1:6" s="10" customFormat="1" ht="18" customHeight="1" x14ac:dyDescent="0.3">
      <c r="A1" s="59" t="s">
        <v>0</v>
      </c>
      <c r="B1" s="59"/>
      <c r="C1" s="59"/>
      <c r="D1" s="59"/>
      <c r="E1" s="59"/>
      <c r="F1" s="59"/>
    </row>
    <row r="2" spans="1:6" s="10" customFormat="1" ht="18" customHeight="1" x14ac:dyDescent="0.3">
      <c r="A2" s="59" t="s">
        <v>26</v>
      </c>
      <c r="B2" s="59"/>
      <c r="C2" s="59"/>
      <c r="D2" s="59"/>
      <c r="E2" s="59"/>
      <c r="F2" s="59"/>
    </row>
    <row r="3" spans="1:6" ht="45.75" customHeight="1" x14ac:dyDescent="0.25">
      <c r="A3" s="11"/>
      <c r="B3" s="12" t="s">
        <v>28</v>
      </c>
      <c r="C3" s="12" t="s">
        <v>63</v>
      </c>
      <c r="D3" s="13" t="s">
        <v>48</v>
      </c>
      <c r="E3" s="12" t="s">
        <v>29</v>
      </c>
      <c r="F3" s="12" t="s">
        <v>49</v>
      </c>
    </row>
    <row r="4" spans="1:6" x14ac:dyDescent="0.25">
      <c r="A4" s="14" t="s">
        <v>7</v>
      </c>
      <c r="B4" s="15" t="s">
        <v>36</v>
      </c>
      <c r="C4" s="15" t="s">
        <v>36</v>
      </c>
      <c r="D4" s="15"/>
      <c r="E4" s="15" t="s">
        <v>36</v>
      </c>
      <c r="F4" s="15" t="s">
        <v>36</v>
      </c>
    </row>
    <row r="5" spans="1:6" x14ac:dyDescent="0.25">
      <c r="A5" s="14" t="s">
        <v>34</v>
      </c>
      <c r="B5" s="11"/>
      <c r="C5" s="11"/>
      <c r="D5" s="16"/>
      <c r="E5" s="11"/>
      <c r="F5" s="11"/>
    </row>
    <row r="6" spans="1:6" x14ac:dyDescent="0.25">
      <c r="A6" s="11" t="s">
        <v>1</v>
      </c>
      <c r="B6" s="17">
        <f>3500-630</f>
        <v>2870</v>
      </c>
      <c r="C6" s="17">
        <f>'[1]Expenditure 20192020'!M6</f>
        <v>619.75</v>
      </c>
      <c r="D6" s="18">
        <f>(C6/B6)</f>
        <v>0.21594076655052266</v>
      </c>
      <c r="E6" s="17">
        <f>206.44*12+3</f>
        <v>2480.2799999999997</v>
      </c>
      <c r="F6" s="17">
        <f>B6-E6</f>
        <v>389.72000000000025</v>
      </c>
    </row>
    <row r="7" spans="1:6" x14ac:dyDescent="0.25">
      <c r="A7" s="11" t="s">
        <v>35</v>
      </c>
      <c r="B7" s="17">
        <v>630</v>
      </c>
      <c r="C7" s="17">
        <f>'[1]Expenditure 20192020'!M7</f>
        <v>606.43000000000006</v>
      </c>
      <c r="D7" s="18">
        <f t="shared" ref="D7:D46" si="0">(C7/B7)</f>
        <v>0.96258730158730166</v>
      </c>
      <c r="E7" s="17">
        <v>606</v>
      </c>
      <c r="F7" s="17">
        <f t="shared" ref="F7:F60" si="1">B7-E7</f>
        <v>24</v>
      </c>
    </row>
    <row r="8" spans="1:6" x14ac:dyDescent="0.25">
      <c r="A8" s="11" t="s">
        <v>22</v>
      </c>
      <c r="B8" s="17">
        <v>300</v>
      </c>
      <c r="C8" s="17">
        <f>'[1]Expenditure 20192020'!M8</f>
        <v>0</v>
      </c>
      <c r="D8" s="18">
        <f>(C8/B8)</f>
        <v>0</v>
      </c>
      <c r="E8" s="17">
        <v>0</v>
      </c>
      <c r="F8" s="17">
        <f>B8-E8</f>
        <v>300</v>
      </c>
    </row>
    <row r="9" spans="1:6" x14ac:dyDescent="0.25">
      <c r="A9" s="11" t="s">
        <v>25</v>
      </c>
      <c r="B9" s="17">
        <v>150</v>
      </c>
      <c r="C9" s="17">
        <f>'[1]Expenditure 20192020'!M9</f>
        <v>0</v>
      </c>
      <c r="D9" s="18">
        <f>(C9/B9)</f>
        <v>0</v>
      </c>
      <c r="E9" s="17">
        <v>0</v>
      </c>
      <c r="F9" s="17">
        <f>B9-E9</f>
        <v>150</v>
      </c>
    </row>
    <row r="10" spans="1:6" x14ac:dyDescent="0.25">
      <c r="A10" s="11"/>
      <c r="B10" s="19">
        <f>SUM(B6:B9)</f>
        <v>3950</v>
      </c>
      <c r="C10" s="19">
        <f>SUM(C6:C9)</f>
        <v>1226.18</v>
      </c>
      <c r="D10" s="20"/>
      <c r="E10" s="19">
        <f>SUM(E6:E9)</f>
        <v>3086.2799999999997</v>
      </c>
      <c r="F10" s="19">
        <f>SUM(F6:F9)</f>
        <v>863.72000000000025</v>
      </c>
    </row>
    <row r="11" spans="1:6" x14ac:dyDescent="0.25">
      <c r="A11" s="14" t="s">
        <v>18</v>
      </c>
      <c r="B11" s="17"/>
      <c r="C11" s="17"/>
      <c r="D11" s="18"/>
      <c r="E11" s="17"/>
      <c r="F11" s="17"/>
    </row>
    <row r="12" spans="1:6" x14ac:dyDescent="0.25">
      <c r="A12" s="11" t="s">
        <v>35</v>
      </c>
      <c r="B12" s="17">
        <v>100</v>
      </c>
      <c r="C12" s="17">
        <f>'[1]Expenditure 20192020'!M12</f>
        <v>39.42</v>
      </c>
      <c r="D12" s="18">
        <f>(C12/B12)</f>
        <v>0.39419999999999999</v>
      </c>
      <c r="E12" s="17">
        <v>39</v>
      </c>
      <c r="F12" s="17">
        <f>B12-E12</f>
        <v>61</v>
      </c>
    </row>
    <row r="13" spans="1:6" x14ac:dyDescent="0.25">
      <c r="A13" s="11" t="s">
        <v>37</v>
      </c>
      <c r="B13" s="17">
        <v>150</v>
      </c>
      <c r="C13" s="17">
        <f>'[1]Expenditure 20192020'!M13</f>
        <v>20.8</v>
      </c>
      <c r="D13" s="18">
        <f>(C13/B13)</f>
        <v>0.13866666666666666</v>
      </c>
      <c r="E13" s="17">
        <f>24*12*0.45</f>
        <v>129.6</v>
      </c>
      <c r="F13" s="17">
        <f>B13-E13</f>
        <v>20.400000000000006</v>
      </c>
    </row>
    <row r="14" spans="1:6" x14ac:dyDescent="0.25">
      <c r="A14" s="11" t="s">
        <v>15</v>
      </c>
      <c r="B14" s="21">
        <v>50</v>
      </c>
      <c r="C14" s="17">
        <f>'[1]Expenditure 20192020'!M14</f>
        <v>42.300000000000004</v>
      </c>
      <c r="D14" s="18">
        <f>(C14/B14)</f>
        <v>0.84600000000000009</v>
      </c>
      <c r="E14" s="21">
        <v>42</v>
      </c>
      <c r="F14" s="17">
        <f>B14-E14</f>
        <v>8</v>
      </c>
    </row>
    <row r="15" spans="1:6" x14ac:dyDescent="0.25">
      <c r="A15" s="11"/>
      <c r="B15" s="19">
        <f>SUM(B12:B14)</f>
        <v>300</v>
      </c>
      <c r="C15" s="19">
        <f t="shared" ref="C15:F15" si="2">SUM(C12:C14)</f>
        <v>102.52000000000001</v>
      </c>
      <c r="D15" s="19"/>
      <c r="E15" s="19">
        <f t="shared" si="2"/>
        <v>210.6</v>
      </c>
      <c r="F15" s="19">
        <f t="shared" si="2"/>
        <v>89.4</v>
      </c>
    </row>
    <row r="16" spans="1:6" x14ac:dyDescent="0.25">
      <c r="A16" s="14" t="s">
        <v>39</v>
      </c>
      <c r="B16" s="21"/>
      <c r="C16" s="17"/>
      <c r="D16" s="18"/>
      <c r="E16" s="21"/>
      <c r="F16" s="17"/>
    </row>
    <row r="17" spans="1:6" x14ac:dyDescent="0.25">
      <c r="A17" s="11" t="s">
        <v>19</v>
      </c>
      <c r="B17" s="17">
        <v>200</v>
      </c>
      <c r="C17" s="17">
        <f>'[1]Expenditure 20192020'!M17</f>
        <v>0</v>
      </c>
      <c r="D17" s="18">
        <f>(C17/B17)</f>
        <v>0</v>
      </c>
      <c r="E17" s="17">
        <v>0</v>
      </c>
      <c r="F17" s="17">
        <f>B17-E17</f>
        <v>200</v>
      </c>
    </row>
    <row r="18" spans="1:6" x14ac:dyDescent="0.25">
      <c r="A18" s="11" t="s">
        <v>16</v>
      </c>
      <c r="B18" s="17">
        <v>100</v>
      </c>
      <c r="C18" s="17">
        <f>'[1]Expenditure 20192020'!M18</f>
        <v>0</v>
      </c>
      <c r="D18" s="18">
        <f>(C18/B18)</f>
        <v>0</v>
      </c>
      <c r="E18" s="17">
        <v>0</v>
      </c>
      <c r="F18" s="17">
        <f>B18-E18</f>
        <v>100</v>
      </c>
    </row>
    <row r="19" spans="1:6" x14ac:dyDescent="0.25">
      <c r="A19" s="11" t="s">
        <v>33</v>
      </c>
      <c r="B19" s="17">
        <v>100</v>
      </c>
      <c r="C19" s="17">
        <f>'[1]Expenditure 20192020'!M19</f>
        <v>2.5999999999999996</v>
      </c>
      <c r="D19" s="18">
        <f>(C19/B19)</f>
        <v>2.5999999999999995E-2</v>
      </c>
      <c r="E19" s="17">
        <v>100</v>
      </c>
      <c r="F19" s="17">
        <f>B19-E19</f>
        <v>0</v>
      </c>
    </row>
    <row r="20" spans="1:6" x14ac:dyDescent="0.25">
      <c r="A20" s="11" t="s">
        <v>17</v>
      </c>
      <c r="B20" s="17">
        <v>25</v>
      </c>
      <c r="C20" s="17">
        <f>'[1]Expenditure 20192020'!M20</f>
        <v>14.99</v>
      </c>
      <c r="D20" s="18">
        <f t="shared" si="0"/>
        <v>0.59960000000000002</v>
      </c>
      <c r="E20" s="17">
        <v>15</v>
      </c>
      <c r="F20" s="17">
        <f t="shared" si="1"/>
        <v>10</v>
      </c>
    </row>
    <row r="21" spans="1:6" x14ac:dyDescent="0.25">
      <c r="A21" s="11" t="s">
        <v>38</v>
      </c>
      <c r="B21" s="17">
        <v>0</v>
      </c>
      <c r="C21" s="17">
        <f>'[1]Expenditure 20192020'!M21</f>
        <v>0</v>
      </c>
      <c r="D21" s="18">
        <v>0</v>
      </c>
      <c r="E21" s="17">
        <v>0</v>
      </c>
      <c r="F21" s="17">
        <f>B21-E21</f>
        <v>0</v>
      </c>
    </row>
    <row r="22" spans="1:6" x14ac:dyDescent="0.25">
      <c r="A22" s="11" t="s">
        <v>4</v>
      </c>
      <c r="B22" s="17">
        <v>350</v>
      </c>
      <c r="C22" s="17">
        <f>'[1]Expenditure 20192020'!M22</f>
        <v>0</v>
      </c>
      <c r="D22" s="18">
        <f>(C22/B22)</f>
        <v>0</v>
      </c>
      <c r="E22" s="17">
        <v>350</v>
      </c>
      <c r="F22" s="17">
        <f>B22-E22</f>
        <v>0</v>
      </c>
    </row>
    <row r="23" spans="1:6" x14ac:dyDescent="0.25">
      <c r="A23" s="11" t="s">
        <v>2</v>
      </c>
      <c r="B23" s="17">
        <v>250</v>
      </c>
      <c r="C23" s="17">
        <f>'[1]Expenditure 20192020'!M23</f>
        <v>0</v>
      </c>
      <c r="D23" s="18">
        <f t="shared" si="0"/>
        <v>0</v>
      </c>
      <c r="E23" s="17">
        <v>250</v>
      </c>
      <c r="F23" s="17">
        <f t="shared" si="1"/>
        <v>0</v>
      </c>
    </row>
    <row r="24" spans="1:6" x14ac:dyDescent="0.25">
      <c r="A24" s="11" t="s">
        <v>5</v>
      </c>
      <c r="B24" s="17">
        <v>250</v>
      </c>
      <c r="C24" s="17">
        <f>'[1]Expenditure 20192020'!M24</f>
        <v>208</v>
      </c>
      <c r="D24" s="18">
        <f t="shared" si="0"/>
        <v>0.83199999999999996</v>
      </c>
      <c r="E24" s="17">
        <v>210</v>
      </c>
      <c r="F24" s="17">
        <f t="shared" si="1"/>
        <v>40</v>
      </c>
    </row>
    <row r="25" spans="1:6" x14ac:dyDescent="0.25">
      <c r="A25" s="11" t="s">
        <v>15</v>
      </c>
      <c r="B25" s="17">
        <v>200</v>
      </c>
      <c r="C25" s="17">
        <f>'[1]Expenditure 20192020'!M25</f>
        <v>115</v>
      </c>
      <c r="D25" s="18">
        <f t="shared" si="0"/>
        <v>0.57499999999999996</v>
      </c>
      <c r="E25" s="17">
        <v>200</v>
      </c>
      <c r="F25" s="17">
        <f t="shared" si="1"/>
        <v>0</v>
      </c>
    </row>
    <row r="26" spans="1:6" s="3" customFormat="1" x14ac:dyDescent="0.25">
      <c r="A26" s="23" t="s">
        <v>8</v>
      </c>
      <c r="B26" s="24">
        <v>100</v>
      </c>
      <c r="C26" s="17">
        <f>'[1]Expenditure 20192020'!M26</f>
        <v>50</v>
      </c>
      <c r="D26" s="18">
        <f t="shared" si="0"/>
        <v>0.5</v>
      </c>
      <c r="E26" s="24">
        <v>100</v>
      </c>
      <c r="F26" s="24">
        <f t="shared" si="1"/>
        <v>0</v>
      </c>
    </row>
    <row r="27" spans="1:6" x14ac:dyDescent="0.25">
      <c r="A27" s="11" t="s">
        <v>12</v>
      </c>
      <c r="B27" s="17">
        <v>40</v>
      </c>
      <c r="C27" s="17">
        <f>'[1]Expenditure 20192020'!M27</f>
        <v>0</v>
      </c>
      <c r="D27" s="18">
        <f t="shared" si="0"/>
        <v>0</v>
      </c>
      <c r="E27" s="17">
        <v>40</v>
      </c>
      <c r="F27" s="17">
        <f t="shared" si="1"/>
        <v>0</v>
      </c>
    </row>
    <row r="28" spans="1:6" x14ac:dyDescent="0.25">
      <c r="A28" s="11"/>
      <c r="B28" s="19">
        <f>SUM(B17:B27)</f>
        <v>1615</v>
      </c>
      <c r="C28" s="19">
        <f>SUM(C17:C27)</f>
        <v>390.59000000000003</v>
      </c>
      <c r="D28" s="20"/>
      <c r="E28" s="19">
        <f>SUM(E17:E27)</f>
        <v>1265</v>
      </c>
      <c r="F28" s="19">
        <f>SUM(F17:F27)</f>
        <v>350</v>
      </c>
    </row>
    <row r="29" spans="1:6" x14ac:dyDescent="0.25">
      <c r="A29" s="14" t="s">
        <v>6</v>
      </c>
      <c r="B29" s="17"/>
      <c r="C29" s="17"/>
      <c r="D29" s="18"/>
      <c r="E29" s="17"/>
      <c r="F29" s="17">
        <f t="shared" si="1"/>
        <v>0</v>
      </c>
    </row>
    <row r="30" spans="1:6" x14ac:dyDescent="0.25">
      <c r="A30" s="11" t="s">
        <v>40</v>
      </c>
      <c r="B30" s="17">
        <v>750</v>
      </c>
      <c r="C30" s="17">
        <f>'[1]Expenditure 20192020'!M30</f>
        <v>0</v>
      </c>
      <c r="D30" s="18">
        <f t="shared" si="0"/>
        <v>0</v>
      </c>
      <c r="E30" s="17">
        <v>750</v>
      </c>
      <c r="F30" s="17">
        <f t="shared" si="1"/>
        <v>0</v>
      </c>
    </row>
    <row r="31" spans="1:6" x14ac:dyDescent="0.25">
      <c r="A31" s="11" t="s">
        <v>50</v>
      </c>
      <c r="B31" s="17">
        <v>150</v>
      </c>
      <c r="C31" s="17">
        <f>'[1]Expenditure 20192020'!M31</f>
        <v>0</v>
      </c>
      <c r="D31" s="18">
        <f t="shared" si="0"/>
        <v>0</v>
      </c>
      <c r="E31" s="17">
        <v>150</v>
      </c>
      <c r="F31" s="17">
        <f t="shared" si="1"/>
        <v>0</v>
      </c>
    </row>
    <row r="32" spans="1:6" x14ac:dyDescent="0.25">
      <c r="A32" s="11" t="s">
        <v>41</v>
      </c>
      <c r="B32" s="17">
        <v>0</v>
      </c>
      <c r="C32" s="17">
        <f>'[1]Expenditure 20192020'!M32</f>
        <v>0</v>
      </c>
      <c r="D32" s="18">
        <v>0</v>
      </c>
      <c r="E32" s="17">
        <v>0</v>
      </c>
      <c r="F32" s="17">
        <f t="shared" si="1"/>
        <v>0</v>
      </c>
    </row>
    <row r="33" spans="1:8" x14ac:dyDescent="0.25">
      <c r="A33" s="11" t="s">
        <v>46</v>
      </c>
      <c r="B33" s="17">
        <v>0</v>
      </c>
      <c r="C33" s="17">
        <f>'[1]Expenditure 20192020'!M33</f>
        <v>0</v>
      </c>
      <c r="D33" s="18">
        <v>0</v>
      </c>
      <c r="E33" s="17">
        <v>0</v>
      </c>
      <c r="F33" s="17">
        <f t="shared" si="1"/>
        <v>0</v>
      </c>
    </row>
    <row r="34" spans="1:8" x14ac:dyDescent="0.25">
      <c r="A34" s="11" t="s">
        <v>42</v>
      </c>
      <c r="B34" s="17">
        <v>500</v>
      </c>
      <c r="C34" s="17">
        <f>'[1]Expenditure 20192020'!M34</f>
        <v>0</v>
      </c>
      <c r="D34" s="18">
        <f t="shared" si="0"/>
        <v>0</v>
      </c>
      <c r="E34" s="17">
        <v>500</v>
      </c>
      <c r="F34" s="17">
        <f t="shared" si="1"/>
        <v>0</v>
      </c>
    </row>
    <row r="35" spans="1:8" x14ac:dyDescent="0.25">
      <c r="A35" s="11" t="s">
        <v>43</v>
      </c>
      <c r="B35" s="17">
        <v>500</v>
      </c>
      <c r="C35" s="17">
        <f>'[1]Expenditure 20192020'!M35</f>
        <v>472.8</v>
      </c>
      <c r="D35" s="18">
        <f t="shared" si="0"/>
        <v>0.9456</v>
      </c>
      <c r="E35" s="17">
        <v>473</v>
      </c>
      <c r="F35" s="17">
        <f t="shared" si="1"/>
        <v>27</v>
      </c>
    </row>
    <row r="36" spans="1:8" x14ac:dyDescent="0.25">
      <c r="A36" s="11"/>
      <c r="B36" s="19">
        <f>SUM(B30:B35)</f>
        <v>1900</v>
      </c>
      <c r="C36" s="19">
        <f t="shared" ref="C36:F36" si="3">SUM(C30:C35)</f>
        <v>472.8</v>
      </c>
      <c r="D36" s="19"/>
      <c r="E36" s="19">
        <f t="shared" si="3"/>
        <v>1873</v>
      </c>
      <c r="F36" s="19">
        <f t="shared" si="3"/>
        <v>27</v>
      </c>
    </row>
    <row r="37" spans="1:8" x14ac:dyDescent="0.25">
      <c r="A37" s="14" t="s">
        <v>45</v>
      </c>
      <c r="B37" s="17"/>
      <c r="C37" s="17"/>
      <c r="D37" s="18"/>
      <c r="E37" s="17"/>
      <c r="F37" s="17"/>
    </row>
    <row r="38" spans="1:8" x14ac:dyDescent="0.25">
      <c r="A38" s="11" t="s">
        <v>44</v>
      </c>
      <c r="B38" s="19">
        <f>1750+1000</f>
        <v>2750</v>
      </c>
      <c r="C38" s="17">
        <f>'[1]Expenditure 20192020'!M38</f>
        <v>2958</v>
      </c>
      <c r="D38" s="18">
        <f t="shared" si="0"/>
        <v>1.0756363636363637</v>
      </c>
      <c r="E38" s="19">
        <v>2958</v>
      </c>
      <c r="F38" s="19">
        <f t="shared" si="1"/>
        <v>-208</v>
      </c>
      <c r="H38" s="2" t="s">
        <v>60</v>
      </c>
    </row>
    <row r="39" spans="1:8" x14ac:dyDescent="0.25">
      <c r="A39" s="11"/>
      <c r="B39" s="17"/>
      <c r="C39" s="17"/>
      <c r="D39" s="18"/>
      <c r="E39" s="17"/>
      <c r="F39" s="17"/>
    </row>
    <row r="40" spans="1:8" x14ac:dyDescent="0.25">
      <c r="A40" s="14" t="s">
        <v>9</v>
      </c>
      <c r="B40" s="17"/>
      <c r="C40" s="17"/>
      <c r="D40" s="18"/>
      <c r="E40" s="17"/>
      <c r="F40" s="17"/>
    </row>
    <row r="41" spans="1:8" x14ac:dyDescent="0.25">
      <c r="A41" s="11" t="s">
        <v>23</v>
      </c>
      <c r="B41" s="19">
        <v>300</v>
      </c>
      <c r="C41" s="17">
        <f>'[1]Expenditure 20192020'!M41</f>
        <v>0</v>
      </c>
      <c r="D41" s="18">
        <f t="shared" si="0"/>
        <v>0</v>
      </c>
      <c r="E41" s="19">
        <v>300</v>
      </c>
      <c r="F41" s="19">
        <f t="shared" si="1"/>
        <v>0</v>
      </c>
    </row>
    <row r="42" spans="1:8" x14ac:dyDescent="0.25">
      <c r="A42" s="26"/>
      <c r="B42" s="17"/>
      <c r="C42" s="17"/>
      <c r="D42" s="18"/>
      <c r="E42" s="17"/>
      <c r="F42" s="17"/>
    </row>
    <row r="43" spans="1:8" x14ac:dyDescent="0.25">
      <c r="A43" s="27" t="s">
        <v>53</v>
      </c>
      <c r="B43" s="17"/>
      <c r="C43" s="17"/>
      <c r="D43" s="18"/>
      <c r="E43" s="17"/>
      <c r="F43" s="17"/>
    </row>
    <row r="44" spans="1:8" x14ac:dyDescent="0.25">
      <c r="A44" s="23" t="s">
        <v>20</v>
      </c>
      <c r="B44" s="17">
        <v>2000</v>
      </c>
      <c r="C44" s="17">
        <f>'[1]Expenditure 20192020'!M44</f>
        <v>0</v>
      </c>
      <c r="D44" s="18">
        <f t="shared" si="0"/>
        <v>0</v>
      </c>
      <c r="E44" s="17">
        <v>100</v>
      </c>
      <c r="F44" s="17">
        <f t="shared" si="1"/>
        <v>1900</v>
      </c>
      <c r="H44" s="2" t="s">
        <v>61</v>
      </c>
    </row>
    <row r="45" spans="1:8" x14ac:dyDescent="0.25">
      <c r="A45" s="23" t="s">
        <v>30</v>
      </c>
      <c r="B45" s="17">
        <v>1000</v>
      </c>
      <c r="C45" s="17">
        <f>'[1]Expenditure 20192020'!M45</f>
        <v>0</v>
      </c>
      <c r="D45" s="18">
        <f t="shared" si="0"/>
        <v>0</v>
      </c>
      <c r="E45" s="17">
        <v>1000</v>
      </c>
      <c r="F45" s="17">
        <f t="shared" si="1"/>
        <v>0</v>
      </c>
    </row>
    <row r="46" spans="1:8" x14ac:dyDescent="0.25">
      <c r="A46" s="23" t="s">
        <v>31</v>
      </c>
      <c r="B46" s="17">
        <v>2000</v>
      </c>
      <c r="C46" s="17">
        <f>'[1]Expenditure 20192020'!M46</f>
        <v>0</v>
      </c>
      <c r="D46" s="18">
        <f t="shared" si="0"/>
        <v>0</v>
      </c>
      <c r="E46" s="17">
        <v>2000</v>
      </c>
      <c r="F46" s="17">
        <f t="shared" si="1"/>
        <v>0</v>
      </c>
    </row>
    <row r="47" spans="1:8" x14ac:dyDescent="0.25">
      <c r="A47" s="11"/>
      <c r="B47" s="19">
        <f>SUM(B44:B46)</f>
        <v>5000</v>
      </c>
      <c r="C47" s="19">
        <f t="shared" ref="C47:F47" si="4">SUM(C44:C46)</f>
        <v>0</v>
      </c>
      <c r="D47" s="22"/>
      <c r="E47" s="19">
        <f t="shared" si="4"/>
        <v>3100</v>
      </c>
      <c r="F47" s="19">
        <f t="shared" si="4"/>
        <v>1900</v>
      </c>
    </row>
    <row r="48" spans="1:8" x14ac:dyDescent="0.25">
      <c r="A48" s="27" t="s">
        <v>47</v>
      </c>
      <c r="B48" s="17"/>
      <c r="C48" s="17"/>
      <c r="D48" s="18"/>
      <c r="E48" s="17"/>
      <c r="F48" s="17"/>
    </row>
    <row r="49" spans="1:9" x14ac:dyDescent="0.25">
      <c r="A49" s="23" t="s">
        <v>54</v>
      </c>
      <c r="B49" s="19">
        <v>3011</v>
      </c>
      <c r="C49" s="17">
        <f>'[1]Expenditure 20192020'!M49</f>
        <v>0</v>
      </c>
      <c r="D49" s="25">
        <f t="shared" ref="D49" si="5">(C49/B49)</f>
        <v>0</v>
      </c>
      <c r="E49" s="19">
        <v>0</v>
      </c>
      <c r="F49" s="19">
        <f t="shared" ref="F49" si="6">B49-E49</f>
        <v>3011</v>
      </c>
    </row>
    <row r="50" spans="1:9" x14ac:dyDescent="0.25">
      <c r="A50" s="27"/>
      <c r="B50" s="17"/>
      <c r="C50" s="17"/>
      <c r="D50" s="16"/>
      <c r="E50" s="17"/>
      <c r="F50" s="17">
        <f t="shared" si="1"/>
        <v>0</v>
      </c>
    </row>
    <row r="51" spans="1:9" s="1" customFormat="1" x14ac:dyDescent="0.25">
      <c r="A51" s="30" t="s">
        <v>51</v>
      </c>
      <c r="B51" s="31">
        <f>B47+B41+B38+B28+B15+B10+B36+B49</f>
        <v>18826</v>
      </c>
      <c r="C51" s="31">
        <f>C47+C41+C38+C28+C15+C10+C36+C49</f>
        <v>5150.09</v>
      </c>
      <c r="D51" s="32"/>
      <c r="E51" s="31">
        <f>E47+E41+E38+E28+E15+E10+E36+E49</f>
        <v>12792.880000000001</v>
      </c>
      <c r="F51" s="31">
        <f>F47+F41+F38+F28+F15+F10+F36+F49</f>
        <v>6033.1200000000008</v>
      </c>
      <c r="H51" s="33" t="e">
        <f>'[1]Expenditure 20192020'!$I$37</f>
        <v>#VALUE!</v>
      </c>
      <c r="I51" s="1" t="s">
        <v>57</v>
      </c>
    </row>
    <row r="52" spans="1:9" s="1" customFormat="1" x14ac:dyDescent="0.25">
      <c r="A52" s="28"/>
      <c r="B52" s="19"/>
      <c r="C52" s="19"/>
      <c r="D52" s="22"/>
      <c r="E52" s="19"/>
      <c r="F52" s="19"/>
      <c r="H52" s="33" t="e">
        <f>C51-H51</f>
        <v>#VALUE!</v>
      </c>
    </row>
    <row r="53" spans="1:9" x14ac:dyDescent="0.25">
      <c r="A53" s="28" t="s">
        <v>52</v>
      </c>
      <c r="B53" s="17"/>
      <c r="C53" s="17"/>
      <c r="D53" s="16"/>
      <c r="E53" s="17"/>
      <c r="F53" s="17"/>
      <c r="H53" s="34"/>
    </row>
    <row r="54" spans="1:9" x14ac:dyDescent="0.25">
      <c r="A54" s="14" t="s">
        <v>10</v>
      </c>
      <c r="B54" s="17"/>
      <c r="C54" s="17"/>
      <c r="D54" s="16"/>
      <c r="E54" s="17"/>
      <c r="F54" s="17">
        <f t="shared" si="1"/>
        <v>0</v>
      </c>
      <c r="H54" s="34"/>
    </row>
    <row r="55" spans="1:9" x14ac:dyDescent="0.25">
      <c r="A55" s="11" t="s">
        <v>11</v>
      </c>
      <c r="B55" s="17">
        <v>7000</v>
      </c>
      <c r="C55" s="17">
        <v>3500</v>
      </c>
      <c r="D55" s="18">
        <f t="shared" ref="D55:D59" si="7">(C55/B55)</f>
        <v>0.5</v>
      </c>
      <c r="E55" s="17">
        <v>7000</v>
      </c>
      <c r="F55" s="17">
        <f t="shared" si="1"/>
        <v>0</v>
      </c>
      <c r="H55" s="34"/>
    </row>
    <row r="56" spans="1:9" x14ac:dyDescent="0.25">
      <c r="A56" s="11" t="s">
        <v>59</v>
      </c>
      <c r="B56" s="17">
        <v>0</v>
      </c>
      <c r="C56" s="17">
        <v>253.7</v>
      </c>
      <c r="D56" s="18">
        <v>0</v>
      </c>
      <c r="E56" s="17">
        <f>254+78.8</f>
        <v>332.8</v>
      </c>
      <c r="F56" s="17">
        <f t="shared" si="1"/>
        <v>-332.8</v>
      </c>
      <c r="H56" s="34"/>
    </row>
    <row r="57" spans="1:9" x14ac:dyDescent="0.25">
      <c r="A57" s="11" t="s">
        <v>13</v>
      </c>
      <c r="B57" s="17">
        <v>10</v>
      </c>
      <c r="C57" s="17">
        <v>10</v>
      </c>
      <c r="D57" s="18">
        <f t="shared" si="7"/>
        <v>1</v>
      </c>
      <c r="E57" s="17">
        <v>10</v>
      </c>
      <c r="F57" s="17">
        <f t="shared" si="1"/>
        <v>0</v>
      </c>
      <c r="H57" s="34"/>
    </row>
    <row r="58" spans="1:9" x14ac:dyDescent="0.25">
      <c r="A58" s="11" t="s">
        <v>14</v>
      </c>
      <c r="B58" s="17">
        <v>5</v>
      </c>
      <c r="C58" s="17">
        <v>0</v>
      </c>
      <c r="D58" s="18">
        <f t="shared" si="7"/>
        <v>0</v>
      </c>
      <c r="E58" s="17">
        <v>5</v>
      </c>
      <c r="F58" s="17">
        <f t="shared" si="1"/>
        <v>0</v>
      </c>
      <c r="H58" s="34"/>
    </row>
    <row r="59" spans="1:9" x14ac:dyDescent="0.25">
      <c r="A59" s="11" t="s">
        <v>32</v>
      </c>
      <c r="B59" s="17">
        <v>11810.71</v>
      </c>
      <c r="C59" s="17">
        <v>0</v>
      </c>
      <c r="D59" s="18">
        <f t="shared" si="7"/>
        <v>0</v>
      </c>
      <c r="E59" s="17">
        <f>E51-E55-E56-E57-E58</f>
        <v>5445.0800000000008</v>
      </c>
      <c r="F59" s="17">
        <f t="shared" si="1"/>
        <v>6365.6299999999983</v>
      </c>
      <c r="G59" s="2" t="s">
        <v>55</v>
      </c>
      <c r="H59" s="34"/>
    </row>
    <row r="60" spans="1:9" x14ac:dyDescent="0.25">
      <c r="A60" s="28" t="s">
        <v>3</v>
      </c>
      <c r="B60" s="19">
        <f>SUM(B55:B59)</f>
        <v>18825.71</v>
      </c>
      <c r="C60" s="19">
        <f>SUM(C55:C59)</f>
        <v>3763.7</v>
      </c>
      <c r="D60" s="29"/>
      <c r="E60" s="19">
        <f>SUM(E55:E59)</f>
        <v>12792.880000000001</v>
      </c>
      <c r="F60" s="19">
        <f t="shared" si="1"/>
        <v>6032.8299999999981</v>
      </c>
      <c r="H60" s="33">
        <f>'[1]Income 20192020'!$D$8</f>
        <v>3763.7</v>
      </c>
      <c r="I60" s="1" t="s">
        <v>58</v>
      </c>
    </row>
    <row r="61" spans="1:9" x14ac:dyDescent="0.25">
      <c r="B61" s="6"/>
      <c r="C61" s="6"/>
      <c r="E61" s="6"/>
      <c r="F61" s="6"/>
      <c r="H61" s="34">
        <f>H60-C60</f>
        <v>0</v>
      </c>
    </row>
    <row r="62" spans="1:9" x14ac:dyDescent="0.25">
      <c r="B62" s="6">
        <f>B60-B51</f>
        <v>-0.29000000000087311</v>
      </c>
      <c r="C62" s="6"/>
      <c r="E62" s="6"/>
      <c r="F62" s="6"/>
      <c r="H62" s="34"/>
    </row>
    <row r="63" spans="1:9" x14ac:dyDescent="0.25">
      <c r="A63" s="5"/>
      <c r="B63" s="6"/>
      <c r="C63" s="6"/>
      <c r="E63" s="6"/>
      <c r="F63" s="6"/>
    </row>
    <row r="64" spans="1:9" x14ac:dyDescent="0.25">
      <c r="B64" s="6"/>
      <c r="C64" s="6"/>
      <c r="E64" s="6"/>
      <c r="F64" s="6"/>
    </row>
    <row r="65" spans="2:6" x14ac:dyDescent="0.25">
      <c r="B65" s="6"/>
      <c r="C65" s="6"/>
      <c r="E65" s="6"/>
      <c r="F65" s="6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6404-308A-460E-B1A6-814E9107494E}">
  <dimension ref="A1:I65"/>
  <sheetViews>
    <sheetView workbookViewId="0">
      <selection activeCell="E64" sqref="E64"/>
    </sheetView>
  </sheetViews>
  <sheetFormatPr defaultColWidth="9.109375" defaultRowHeight="13.8" x14ac:dyDescent="0.25"/>
  <cols>
    <col min="1" max="1" width="46.5546875" style="2" bestFit="1" customWidth="1"/>
    <col min="2" max="3" width="14.33203125" style="2" customWidth="1"/>
    <col min="4" max="4" width="13.6640625" style="8" customWidth="1"/>
    <col min="5" max="6" width="14.33203125" style="2" customWidth="1"/>
    <col min="7" max="16384" width="9.109375" style="2"/>
  </cols>
  <sheetData>
    <row r="1" spans="1:6" s="10" customFormat="1" ht="18" customHeight="1" x14ac:dyDescent="0.3">
      <c r="A1" s="59" t="s">
        <v>0</v>
      </c>
      <c r="B1" s="59"/>
      <c r="C1" s="59"/>
      <c r="D1" s="59"/>
      <c r="E1" s="59"/>
      <c r="F1" s="59"/>
    </row>
    <row r="2" spans="1:6" s="10" customFormat="1" ht="18" customHeight="1" x14ac:dyDescent="0.3">
      <c r="A2" s="59" t="s">
        <v>26</v>
      </c>
      <c r="B2" s="59"/>
      <c r="C2" s="59"/>
      <c r="D2" s="59"/>
      <c r="E2" s="59"/>
      <c r="F2" s="59"/>
    </row>
    <row r="3" spans="1:6" ht="45.75" customHeight="1" x14ac:dyDescent="0.25">
      <c r="A3" s="11"/>
      <c r="B3" s="12" t="s">
        <v>28</v>
      </c>
      <c r="C3" s="12" t="s">
        <v>62</v>
      </c>
      <c r="D3" s="13" t="s">
        <v>48</v>
      </c>
      <c r="E3" s="12" t="s">
        <v>29</v>
      </c>
      <c r="F3" s="12" t="s">
        <v>49</v>
      </c>
    </row>
    <row r="4" spans="1:6" x14ac:dyDescent="0.25">
      <c r="A4" s="14" t="s">
        <v>7</v>
      </c>
      <c r="B4" s="15" t="s">
        <v>36</v>
      </c>
      <c r="C4" s="15" t="s">
        <v>36</v>
      </c>
      <c r="D4" s="15"/>
      <c r="E4" s="15" t="s">
        <v>36</v>
      </c>
      <c r="F4" s="15" t="s">
        <v>36</v>
      </c>
    </row>
    <row r="5" spans="1:6" x14ac:dyDescent="0.25">
      <c r="A5" s="14" t="s">
        <v>34</v>
      </c>
      <c r="B5" s="11"/>
      <c r="C5" s="11"/>
      <c r="D5" s="16"/>
      <c r="E5" s="11"/>
      <c r="F5" s="11"/>
    </row>
    <row r="6" spans="1:6" x14ac:dyDescent="0.25">
      <c r="A6" s="11" t="s">
        <v>1</v>
      </c>
      <c r="B6" s="17">
        <f>3500-630</f>
        <v>2870</v>
      </c>
      <c r="C6" s="17">
        <f>'[1]Expenditure 20192020'!M6</f>
        <v>619.75</v>
      </c>
      <c r="D6" s="18">
        <f>(C6/B6)</f>
        <v>0.21594076655052266</v>
      </c>
      <c r="E6" s="17">
        <f>206.44*12+3</f>
        <v>2480.2799999999997</v>
      </c>
      <c r="F6" s="17">
        <f>B6-E6</f>
        <v>389.72000000000025</v>
      </c>
    </row>
    <row r="7" spans="1:6" x14ac:dyDescent="0.25">
      <c r="A7" s="11" t="s">
        <v>35</v>
      </c>
      <c r="B7" s="17">
        <v>630</v>
      </c>
      <c r="C7" s="17">
        <f>'[1]Expenditure 20192020'!M7</f>
        <v>606.43000000000006</v>
      </c>
      <c r="D7" s="18">
        <f t="shared" ref="D7:D46" si="0">(C7/B7)</f>
        <v>0.96258730158730166</v>
      </c>
      <c r="E7" s="17">
        <v>606</v>
      </c>
      <c r="F7" s="17">
        <f t="shared" ref="F7:F60" si="1">B7-E7</f>
        <v>24</v>
      </c>
    </row>
    <row r="8" spans="1:6" x14ac:dyDescent="0.25">
      <c r="A8" s="11" t="s">
        <v>22</v>
      </c>
      <c r="B8" s="17">
        <v>300</v>
      </c>
      <c r="C8" s="17">
        <f>'[1]Expenditure 20192020'!M8</f>
        <v>0</v>
      </c>
      <c r="D8" s="18">
        <f>(C8/B8)</f>
        <v>0</v>
      </c>
      <c r="E8" s="17">
        <v>0</v>
      </c>
      <c r="F8" s="17">
        <f>B8-E8</f>
        <v>300</v>
      </c>
    </row>
    <row r="9" spans="1:6" x14ac:dyDescent="0.25">
      <c r="A9" s="11" t="s">
        <v>25</v>
      </c>
      <c r="B9" s="17">
        <v>150</v>
      </c>
      <c r="C9" s="17">
        <f>'[1]Expenditure 20192020'!M9</f>
        <v>0</v>
      </c>
      <c r="D9" s="18">
        <f>(C9/B9)</f>
        <v>0</v>
      </c>
      <c r="E9" s="17">
        <v>0</v>
      </c>
      <c r="F9" s="17">
        <f>B9-E9</f>
        <v>150</v>
      </c>
    </row>
    <row r="10" spans="1:6" x14ac:dyDescent="0.25">
      <c r="A10" s="11"/>
      <c r="B10" s="19">
        <f>SUM(B6:B9)</f>
        <v>3950</v>
      </c>
      <c r="C10" s="19">
        <f>SUM(C6:C9)</f>
        <v>1226.18</v>
      </c>
      <c r="D10" s="20"/>
      <c r="E10" s="19">
        <f>SUM(E6:E9)</f>
        <v>3086.2799999999997</v>
      </c>
      <c r="F10" s="19">
        <f>SUM(F6:F9)</f>
        <v>863.72000000000025</v>
      </c>
    </row>
    <row r="11" spans="1:6" x14ac:dyDescent="0.25">
      <c r="A11" s="14" t="s">
        <v>18</v>
      </c>
      <c r="B11" s="17"/>
      <c r="C11" s="17"/>
      <c r="D11" s="18"/>
      <c r="E11" s="17"/>
      <c r="F11" s="17"/>
    </row>
    <row r="12" spans="1:6" x14ac:dyDescent="0.25">
      <c r="A12" s="11" t="s">
        <v>35</v>
      </c>
      <c r="B12" s="17">
        <v>100</v>
      </c>
      <c r="C12" s="17">
        <f>'[1]Expenditure 20192020'!M12</f>
        <v>39.42</v>
      </c>
      <c r="D12" s="18">
        <f>(C12/B12)</f>
        <v>0.39419999999999999</v>
      </c>
      <c r="E12" s="17">
        <v>39</v>
      </c>
      <c r="F12" s="17">
        <f>B12-E12</f>
        <v>61</v>
      </c>
    </row>
    <row r="13" spans="1:6" x14ac:dyDescent="0.25">
      <c r="A13" s="11" t="s">
        <v>37</v>
      </c>
      <c r="B13" s="17">
        <v>150</v>
      </c>
      <c r="C13" s="17">
        <f>'[1]Expenditure 20192020'!M13</f>
        <v>20.8</v>
      </c>
      <c r="D13" s="18">
        <f>(C13/B13)</f>
        <v>0.13866666666666666</v>
      </c>
      <c r="E13" s="17">
        <f>24*12*0.45</f>
        <v>129.6</v>
      </c>
      <c r="F13" s="17">
        <f>B13-E13</f>
        <v>20.400000000000006</v>
      </c>
    </row>
    <row r="14" spans="1:6" x14ac:dyDescent="0.25">
      <c r="A14" s="11" t="s">
        <v>15</v>
      </c>
      <c r="B14" s="21">
        <v>50</v>
      </c>
      <c r="C14" s="17">
        <f>'[1]Expenditure 20192020'!M14</f>
        <v>42.300000000000004</v>
      </c>
      <c r="D14" s="18">
        <f>(C14/B14)</f>
        <v>0.84600000000000009</v>
      </c>
      <c r="E14" s="21">
        <v>42</v>
      </c>
      <c r="F14" s="17">
        <f>B14-E14</f>
        <v>8</v>
      </c>
    </row>
    <row r="15" spans="1:6" x14ac:dyDescent="0.25">
      <c r="A15" s="11"/>
      <c r="B15" s="19">
        <f>SUM(B12:B14)</f>
        <v>300</v>
      </c>
      <c r="C15" s="19">
        <f t="shared" ref="C15:F15" si="2">SUM(C12:C14)</f>
        <v>102.52000000000001</v>
      </c>
      <c r="D15" s="19"/>
      <c r="E15" s="19">
        <f t="shared" si="2"/>
        <v>210.6</v>
      </c>
      <c r="F15" s="19">
        <f t="shared" si="2"/>
        <v>89.4</v>
      </c>
    </row>
    <row r="16" spans="1:6" x14ac:dyDescent="0.25">
      <c r="A16" s="14" t="s">
        <v>39</v>
      </c>
      <c r="B16" s="21"/>
      <c r="C16" s="17"/>
      <c r="D16" s="18"/>
      <c r="E16" s="21"/>
      <c r="F16" s="17"/>
    </row>
    <row r="17" spans="1:6" x14ac:dyDescent="0.25">
      <c r="A17" s="11" t="s">
        <v>19</v>
      </c>
      <c r="B17" s="17">
        <v>200</v>
      </c>
      <c r="C17" s="17">
        <f>'[1]Expenditure 20192020'!M17</f>
        <v>0</v>
      </c>
      <c r="D17" s="18">
        <f>(C17/B17)</f>
        <v>0</v>
      </c>
      <c r="E17" s="17">
        <v>0</v>
      </c>
      <c r="F17" s="17">
        <f>B17-E17</f>
        <v>200</v>
      </c>
    </row>
    <row r="18" spans="1:6" x14ac:dyDescent="0.25">
      <c r="A18" s="11" t="s">
        <v>16</v>
      </c>
      <c r="B18" s="17">
        <v>100</v>
      </c>
      <c r="C18" s="17">
        <f>'[1]Expenditure 20192020'!M18</f>
        <v>0</v>
      </c>
      <c r="D18" s="18">
        <f>(C18/B18)</f>
        <v>0</v>
      </c>
      <c r="E18" s="17">
        <v>0</v>
      </c>
      <c r="F18" s="17">
        <f>B18-E18</f>
        <v>100</v>
      </c>
    </row>
    <row r="19" spans="1:6" x14ac:dyDescent="0.25">
      <c r="A19" s="11" t="s">
        <v>33</v>
      </c>
      <c r="B19" s="17">
        <v>100</v>
      </c>
      <c r="C19" s="17">
        <f>'[1]Expenditure 20192020'!M19</f>
        <v>2.5999999999999996</v>
      </c>
      <c r="D19" s="18">
        <f>(C19/B19)</f>
        <v>2.5999999999999995E-2</v>
      </c>
      <c r="E19" s="17">
        <v>100</v>
      </c>
      <c r="F19" s="17">
        <f>B19-E19</f>
        <v>0</v>
      </c>
    </row>
    <row r="20" spans="1:6" x14ac:dyDescent="0.25">
      <c r="A20" s="11" t="s">
        <v>17</v>
      </c>
      <c r="B20" s="17">
        <v>25</v>
      </c>
      <c r="C20" s="17">
        <f>'[1]Expenditure 20192020'!M20</f>
        <v>14.99</v>
      </c>
      <c r="D20" s="18">
        <f t="shared" si="0"/>
        <v>0.59960000000000002</v>
      </c>
      <c r="E20" s="17">
        <v>15</v>
      </c>
      <c r="F20" s="17">
        <f t="shared" si="1"/>
        <v>10</v>
      </c>
    </row>
    <row r="21" spans="1:6" x14ac:dyDescent="0.25">
      <c r="A21" s="11" t="s">
        <v>38</v>
      </c>
      <c r="B21" s="17">
        <v>0</v>
      </c>
      <c r="C21" s="17">
        <f>'[1]Expenditure 20192020'!M21</f>
        <v>0</v>
      </c>
      <c r="D21" s="18">
        <v>0</v>
      </c>
      <c r="E21" s="17">
        <v>0</v>
      </c>
      <c r="F21" s="17">
        <f>B21-E21</f>
        <v>0</v>
      </c>
    </row>
    <row r="22" spans="1:6" x14ac:dyDescent="0.25">
      <c r="A22" s="11" t="s">
        <v>4</v>
      </c>
      <c r="B22" s="17">
        <v>350</v>
      </c>
      <c r="C22" s="17">
        <f>'[1]Expenditure 20192020'!M22</f>
        <v>0</v>
      </c>
      <c r="D22" s="18">
        <f>(C22/B22)</f>
        <v>0</v>
      </c>
      <c r="E22" s="17">
        <v>350</v>
      </c>
      <c r="F22" s="17">
        <f>B22-E22</f>
        <v>0</v>
      </c>
    </row>
    <row r="23" spans="1:6" x14ac:dyDescent="0.25">
      <c r="A23" s="11" t="s">
        <v>2</v>
      </c>
      <c r="B23" s="17">
        <v>250</v>
      </c>
      <c r="C23" s="17">
        <f>'[1]Expenditure 20192020'!M23</f>
        <v>0</v>
      </c>
      <c r="D23" s="18">
        <f t="shared" si="0"/>
        <v>0</v>
      </c>
      <c r="E23" s="17">
        <v>250</v>
      </c>
      <c r="F23" s="17">
        <f t="shared" si="1"/>
        <v>0</v>
      </c>
    </row>
    <row r="24" spans="1:6" x14ac:dyDescent="0.25">
      <c r="A24" s="11" t="s">
        <v>5</v>
      </c>
      <c r="B24" s="17">
        <v>250</v>
      </c>
      <c r="C24" s="17">
        <f>'[1]Expenditure 20192020'!M24</f>
        <v>208</v>
      </c>
      <c r="D24" s="18">
        <f t="shared" si="0"/>
        <v>0.83199999999999996</v>
      </c>
      <c r="E24" s="17">
        <v>210</v>
      </c>
      <c r="F24" s="17">
        <f t="shared" si="1"/>
        <v>40</v>
      </c>
    </row>
    <row r="25" spans="1:6" x14ac:dyDescent="0.25">
      <c r="A25" s="11" t="s">
        <v>15</v>
      </c>
      <c r="B25" s="17">
        <v>200</v>
      </c>
      <c r="C25" s="17">
        <f>'[1]Expenditure 20192020'!M25</f>
        <v>115</v>
      </c>
      <c r="D25" s="18">
        <f t="shared" si="0"/>
        <v>0.57499999999999996</v>
      </c>
      <c r="E25" s="17">
        <v>200</v>
      </c>
      <c r="F25" s="17">
        <f t="shared" si="1"/>
        <v>0</v>
      </c>
    </row>
    <row r="26" spans="1:6" s="3" customFormat="1" x14ac:dyDescent="0.25">
      <c r="A26" s="23" t="s">
        <v>8</v>
      </c>
      <c r="B26" s="24">
        <v>100</v>
      </c>
      <c r="C26" s="17">
        <f>'[1]Expenditure 20192020'!M26</f>
        <v>50</v>
      </c>
      <c r="D26" s="18">
        <f t="shared" si="0"/>
        <v>0.5</v>
      </c>
      <c r="E26" s="24">
        <v>100</v>
      </c>
      <c r="F26" s="24">
        <f t="shared" si="1"/>
        <v>0</v>
      </c>
    </row>
    <row r="27" spans="1:6" x14ac:dyDescent="0.25">
      <c r="A27" s="11" t="s">
        <v>12</v>
      </c>
      <c r="B27" s="17">
        <v>40</v>
      </c>
      <c r="C27" s="17">
        <f>'[1]Expenditure 20192020'!M27</f>
        <v>0</v>
      </c>
      <c r="D27" s="18">
        <f t="shared" si="0"/>
        <v>0</v>
      </c>
      <c r="E27" s="17">
        <v>40</v>
      </c>
      <c r="F27" s="17">
        <f t="shared" si="1"/>
        <v>0</v>
      </c>
    </row>
    <row r="28" spans="1:6" x14ac:dyDescent="0.25">
      <c r="A28" s="11"/>
      <c r="B28" s="19">
        <f>SUM(B17:B27)</f>
        <v>1615</v>
      </c>
      <c r="C28" s="19">
        <f>SUM(C17:C27)</f>
        <v>390.59000000000003</v>
      </c>
      <c r="D28" s="20"/>
      <c r="E28" s="19">
        <f>SUM(E17:E27)</f>
        <v>1265</v>
      </c>
      <c r="F28" s="19">
        <f>SUM(F17:F27)</f>
        <v>350</v>
      </c>
    </row>
    <row r="29" spans="1:6" x14ac:dyDescent="0.25">
      <c r="A29" s="14" t="s">
        <v>6</v>
      </c>
      <c r="B29" s="17"/>
      <c r="C29" s="17"/>
      <c r="D29" s="18"/>
      <c r="E29" s="17"/>
      <c r="F29" s="17">
        <f t="shared" si="1"/>
        <v>0</v>
      </c>
    </row>
    <row r="30" spans="1:6" x14ac:dyDescent="0.25">
      <c r="A30" s="11" t="s">
        <v>40</v>
      </c>
      <c r="B30" s="17">
        <v>750</v>
      </c>
      <c r="C30" s="17">
        <f>'[1]Expenditure 20192020'!M30</f>
        <v>0</v>
      </c>
      <c r="D30" s="18">
        <f t="shared" si="0"/>
        <v>0</v>
      </c>
      <c r="E30" s="17">
        <v>750</v>
      </c>
      <c r="F30" s="17">
        <f t="shared" si="1"/>
        <v>0</v>
      </c>
    </row>
    <row r="31" spans="1:6" x14ac:dyDescent="0.25">
      <c r="A31" s="11" t="s">
        <v>50</v>
      </c>
      <c r="B31" s="17">
        <v>150</v>
      </c>
      <c r="C31" s="17">
        <f>'[1]Expenditure 20192020'!M31</f>
        <v>0</v>
      </c>
      <c r="D31" s="18">
        <f t="shared" si="0"/>
        <v>0</v>
      </c>
      <c r="E31" s="17">
        <v>150</v>
      </c>
      <c r="F31" s="17">
        <f t="shared" si="1"/>
        <v>0</v>
      </c>
    </row>
    <row r="32" spans="1:6" x14ac:dyDescent="0.25">
      <c r="A32" s="11" t="s">
        <v>41</v>
      </c>
      <c r="B32" s="17">
        <v>0</v>
      </c>
      <c r="C32" s="17">
        <f>'[1]Expenditure 20192020'!M32</f>
        <v>0</v>
      </c>
      <c r="D32" s="18">
        <v>0</v>
      </c>
      <c r="E32" s="17">
        <v>0</v>
      </c>
      <c r="F32" s="17">
        <f t="shared" si="1"/>
        <v>0</v>
      </c>
    </row>
    <row r="33" spans="1:8" x14ac:dyDescent="0.25">
      <c r="A33" s="11" t="s">
        <v>46</v>
      </c>
      <c r="B33" s="17">
        <v>0</v>
      </c>
      <c r="C33" s="17">
        <f>'[1]Expenditure 20192020'!M33</f>
        <v>0</v>
      </c>
      <c r="D33" s="18">
        <v>0</v>
      </c>
      <c r="E33" s="17">
        <v>0</v>
      </c>
      <c r="F33" s="17">
        <f t="shared" si="1"/>
        <v>0</v>
      </c>
    </row>
    <row r="34" spans="1:8" x14ac:dyDescent="0.25">
      <c r="A34" s="11" t="s">
        <v>42</v>
      </c>
      <c r="B34" s="17">
        <v>500</v>
      </c>
      <c r="C34" s="17">
        <f>'[1]Expenditure 20192020'!M34</f>
        <v>0</v>
      </c>
      <c r="D34" s="18">
        <f t="shared" si="0"/>
        <v>0</v>
      </c>
      <c r="E34" s="17">
        <v>500</v>
      </c>
      <c r="F34" s="17">
        <f t="shared" si="1"/>
        <v>0</v>
      </c>
    </row>
    <row r="35" spans="1:8" x14ac:dyDescent="0.25">
      <c r="A35" s="11" t="s">
        <v>43</v>
      </c>
      <c r="B35" s="17">
        <v>500</v>
      </c>
      <c r="C35" s="17">
        <f>'[1]Expenditure 20192020'!M35</f>
        <v>472.8</v>
      </c>
      <c r="D35" s="18">
        <f t="shared" si="0"/>
        <v>0.9456</v>
      </c>
      <c r="E35" s="17">
        <v>473</v>
      </c>
      <c r="F35" s="17">
        <f t="shared" si="1"/>
        <v>27</v>
      </c>
    </row>
    <row r="36" spans="1:8" x14ac:dyDescent="0.25">
      <c r="A36" s="11"/>
      <c r="B36" s="19">
        <f>SUM(B30:B35)</f>
        <v>1900</v>
      </c>
      <c r="C36" s="19">
        <f t="shared" ref="C36:F36" si="3">SUM(C30:C35)</f>
        <v>472.8</v>
      </c>
      <c r="D36" s="19"/>
      <c r="E36" s="19">
        <f t="shared" si="3"/>
        <v>1873</v>
      </c>
      <c r="F36" s="19">
        <f t="shared" si="3"/>
        <v>27</v>
      </c>
    </row>
    <row r="37" spans="1:8" x14ac:dyDescent="0.25">
      <c r="A37" s="14" t="s">
        <v>45</v>
      </c>
      <c r="B37" s="17"/>
      <c r="C37" s="17"/>
      <c r="D37" s="18"/>
      <c r="E37" s="17"/>
      <c r="F37" s="17"/>
    </row>
    <row r="38" spans="1:8" x14ac:dyDescent="0.25">
      <c r="A38" s="11" t="s">
        <v>44</v>
      </c>
      <c r="B38" s="19">
        <f>1750+1000</f>
        <v>2750</v>
      </c>
      <c r="C38" s="17">
        <f>'[1]Expenditure 20192020'!M38</f>
        <v>2958</v>
      </c>
      <c r="D38" s="18">
        <f t="shared" si="0"/>
        <v>1.0756363636363637</v>
      </c>
      <c r="E38" s="19">
        <v>2958</v>
      </c>
      <c r="F38" s="19">
        <f t="shared" si="1"/>
        <v>-208</v>
      </c>
      <c r="H38" s="2" t="s">
        <v>60</v>
      </c>
    </row>
    <row r="39" spans="1:8" x14ac:dyDescent="0.25">
      <c r="A39" s="11"/>
      <c r="B39" s="17"/>
      <c r="C39" s="17"/>
      <c r="D39" s="18"/>
      <c r="E39" s="17"/>
      <c r="F39" s="17"/>
    </row>
    <row r="40" spans="1:8" x14ac:dyDescent="0.25">
      <c r="A40" s="14" t="s">
        <v>9</v>
      </c>
      <c r="B40" s="17"/>
      <c r="C40" s="17"/>
      <c r="D40" s="18"/>
      <c r="E40" s="17"/>
      <c r="F40" s="17"/>
    </row>
    <row r="41" spans="1:8" x14ac:dyDescent="0.25">
      <c r="A41" s="11" t="s">
        <v>23</v>
      </c>
      <c r="B41" s="19">
        <v>300</v>
      </c>
      <c r="C41" s="17">
        <f>'[1]Expenditure 20192020'!M41</f>
        <v>0</v>
      </c>
      <c r="D41" s="18">
        <f t="shared" si="0"/>
        <v>0</v>
      </c>
      <c r="E41" s="19">
        <v>300</v>
      </c>
      <c r="F41" s="19">
        <f t="shared" si="1"/>
        <v>0</v>
      </c>
    </row>
    <row r="42" spans="1:8" x14ac:dyDescent="0.25">
      <c r="A42" s="26"/>
      <c r="B42" s="17"/>
      <c r="C42" s="17"/>
      <c r="D42" s="18"/>
      <c r="E42" s="17"/>
      <c r="F42" s="17"/>
    </row>
    <row r="43" spans="1:8" x14ac:dyDescent="0.25">
      <c r="A43" s="27" t="s">
        <v>53</v>
      </c>
      <c r="B43" s="17"/>
      <c r="C43" s="17"/>
      <c r="D43" s="18"/>
      <c r="E43" s="17"/>
      <c r="F43" s="17"/>
    </row>
    <row r="44" spans="1:8" x14ac:dyDescent="0.25">
      <c r="A44" s="23" t="s">
        <v>20</v>
      </c>
      <c r="B44" s="17">
        <v>2000</v>
      </c>
      <c r="C44" s="17">
        <f>'[1]Expenditure 20192020'!M44</f>
        <v>0</v>
      </c>
      <c r="D44" s="18">
        <f t="shared" si="0"/>
        <v>0</v>
      </c>
      <c r="E44" s="17">
        <v>100</v>
      </c>
      <c r="F44" s="17">
        <f t="shared" si="1"/>
        <v>1900</v>
      </c>
      <c r="H44" s="2" t="s">
        <v>61</v>
      </c>
    </row>
    <row r="45" spans="1:8" x14ac:dyDescent="0.25">
      <c r="A45" s="23" t="s">
        <v>30</v>
      </c>
      <c r="B45" s="17">
        <v>1000</v>
      </c>
      <c r="C45" s="17">
        <f>'[1]Expenditure 20192020'!M45</f>
        <v>0</v>
      </c>
      <c r="D45" s="18">
        <f t="shared" si="0"/>
        <v>0</v>
      </c>
      <c r="E45" s="17">
        <v>1000</v>
      </c>
      <c r="F45" s="17">
        <f t="shared" si="1"/>
        <v>0</v>
      </c>
    </row>
    <row r="46" spans="1:8" x14ac:dyDescent="0.25">
      <c r="A46" s="23" t="s">
        <v>31</v>
      </c>
      <c r="B46" s="17">
        <v>2000</v>
      </c>
      <c r="C46" s="17">
        <f>'[1]Expenditure 20192020'!M46</f>
        <v>0</v>
      </c>
      <c r="D46" s="18">
        <f t="shared" si="0"/>
        <v>0</v>
      </c>
      <c r="E46" s="17">
        <v>2000</v>
      </c>
      <c r="F46" s="17">
        <f t="shared" si="1"/>
        <v>0</v>
      </c>
    </row>
    <row r="47" spans="1:8" x14ac:dyDescent="0.25">
      <c r="A47" s="11"/>
      <c r="B47" s="19">
        <f>SUM(B44:B46)</f>
        <v>5000</v>
      </c>
      <c r="C47" s="19">
        <f t="shared" ref="C47:F47" si="4">SUM(C44:C46)</f>
        <v>0</v>
      </c>
      <c r="D47" s="22"/>
      <c r="E47" s="19">
        <f t="shared" si="4"/>
        <v>3100</v>
      </c>
      <c r="F47" s="19">
        <f t="shared" si="4"/>
        <v>1900</v>
      </c>
    </row>
    <row r="48" spans="1:8" x14ac:dyDescent="0.25">
      <c r="A48" s="27" t="s">
        <v>47</v>
      </c>
      <c r="B48" s="17"/>
      <c r="C48" s="17"/>
      <c r="D48" s="18"/>
      <c r="E48" s="17"/>
      <c r="F48" s="17"/>
    </row>
    <row r="49" spans="1:9" x14ac:dyDescent="0.25">
      <c r="A49" s="23" t="s">
        <v>54</v>
      </c>
      <c r="B49" s="19">
        <v>3011</v>
      </c>
      <c r="C49" s="17">
        <f>'[1]Expenditure 20192020'!M49</f>
        <v>0</v>
      </c>
      <c r="D49" s="25">
        <f t="shared" ref="D49" si="5">(C49/B49)</f>
        <v>0</v>
      </c>
      <c r="E49" s="19">
        <v>0</v>
      </c>
      <c r="F49" s="19">
        <f t="shared" ref="F49" si="6">B49-E49</f>
        <v>3011</v>
      </c>
    </row>
    <row r="50" spans="1:9" x14ac:dyDescent="0.25">
      <c r="A50" s="27"/>
      <c r="B50" s="17"/>
      <c r="C50" s="17"/>
      <c r="D50" s="16"/>
      <c r="E50" s="17"/>
      <c r="F50" s="17">
        <f t="shared" si="1"/>
        <v>0</v>
      </c>
    </row>
    <row r="51" spans="1:9" s="1" customFormat="1" x14ac:dyDescent="0.25">
      <c r="A51" s="30" t="s">
        <v>51</v>
      </c>
      <c r="B51" s="31">
        <f>B47+B41+B38+B28+B15+B10+B36+B49</f>
        <v>18826</v>
      </c>
      <c r="C51" s="31">
        <f>C47+C41+C38+C28+C15+C10+C36+C49</f>
        <v>5150.09</v>
      </c>
      <c r="D51" s="32"/>
      <c r="E51" s="31">
        <f>E47+E41+E38+E28+E15+E10+E36+E49</f>
        <v>12792.880000000001</v>
      </c>
      <c r="F51" s="31">
        <f>F47+F41+F38+F28+F15+F10+F36+F49</f>
        <v>6033.1200000000008</v>
      </c>
      <c r="H51" s="33" t="e">
        <f>'[1]Expenditure 20192020'!$I$37</f>
        <v>#VALUE!</v>
      </c>
      <c r="I51" s="1" t="s">
        <v>57</v>
      </c>
    </row>
    <row r="52" spans="1:9" s="1" customFormat="1" x14ac:dyDescent="0.25">
      <c r="A52" s="28"/>
      <c r="B52" s="19"/>
      <c r="C52" s="19"/>
      <c r="D52" s="22"/>
      <c r="E52" s="19"/>
      <c r="F52" s="19"/>
      <c r="H52" s="33" t="e">
        <f>C51-H51</f>
        <v>#VALUE!</v>
      </c>
    </row>
    <row r="53" spans="1:9" x14ac:dyDescent="0.25">
      <c r="A53" s="28" t="s">
        <v>52</v>
      </c>
      <c r="B53" s="17"/>
      <c r="C53" s="17"/>
      <c r="D53" s="16"/>
      <c r="E53" s="17"/>
      <c r="F53" s="17"/>
      <c r="H53" s="34"/>
    </row>
    <row r="54" spans="1:9" x14ac:dyDescent="0.25">
      <c r="A54" s="14" t="s">
        <v>10</v>
      </c>
      <c r="B54" s="17"/>
      <c r="C54" s="17"/>
      <c r="D54" s="16"/>
      <c r="E54" s="17"/>
      <c r="F54" s="17">
        <f t="shared" si="1"/>
        <v>0</v>
      </c>
      <c r="H54" s="34"/>
    </row>
    <row r="55" spans="1:9" x14ac:dyDescent="0.25">
      <c r="A55" s="11" t="s">
        <v>11</v>
      </c>
      <c r="B55" s="17">
        <v>7000</v>
      </c>
      <c r="C55" s="17">
        <v>3500</v>
      </c>
      <c r="D55" s="18">
        <f t="shared" ref="D55:D59" si="7">(C55/B55)</f>
        <v>0.5</v>
      </c>
      <c r="E55" s="17">
        <v>7000</v>
      </c>
      <c r="F55" s="17">
        <f t="shared" si="1"/>
        <v>0</v>
      </c>
      <c r="H55" s="34"/>
    </row>
    <row r="56" spans="1:9" x14ac:dyDescent="0.25">
      <c r="A56" s="11" t="s">
        <v>59</v>
      </c>
      <c r="B56" s="17">
        <v>0</v>
      </c>
      <c r="C56" s="17">
        <v>253.7</v>
      </c>
      <c r="D56" s="18">
        <v>0</v>
      </c>
      <c r="E56" s="17">
        <f>254+78.8</f>
        <v>332.8</v>
      </c>
      <c r="F56" s="17">
        <f t="shared" si="1"/>
        <v>-332.8</v>
      </c>
      <c r="H56" s="34"/>
    </row>
    <row r="57" spans="1:9" x14ac:dyDescent="0.25">
      <c r="A57" s="11" t="s">
        <v>13</v>
      </c>
      <c r="B57" s="17">
        <v>10</v>
      </c>
      <c r="C57" s="17">
        <v>10</v>
      </c>
      <c r="D57" s="18">
        <f t="shared" si="7"/>
        <v>1</v>
      </c>
      <c r="E57" s="17">
        <v>10</v>
      </c>
      <c r="F57" s="17">
        <f t="shared" si="1"/>
        <v>0</v>
      </c>
      <c r="H57" s="34"/>
    </row>
    <row r="58" spans="1:9" x14ac:dyDescent="0.25">
      <c r="A58" s="11" t="s">
        <v>14</v>
      </c>
      <c r="B58" s="17">
        <v>5</v>
      </c>
      <c r="C58" s="17">
        <v>0</v>
      </c>
      <c r="D58" s="18">
        <f t="shared" si="7"/>
        <v>0</v>
      </c>
      <c r="E58" s="17">
        <v>5</v>
      </c>
      <c r="F58" s="17">
        <f t="shared" si="1"/>
        <v>0</v>
      </c>
      <c r="H58" s="34"/>
    </row>
    <row r="59" spans="1:9" x14ac:dyDescent="0.25">
      <c r="A59" s="11" t="s">
        <v>32</v>
      </c>
      <c r="B59" s="17">
        <v>11810.71</v>
      </c>
      <c r="C59" s="17">
        <v>0</v>
      </c>
      <c r="D59" s="18">
        <f t="shared" si="7"/>
        <v>0</v>
      </c>
      <c r="E59" s="17">
        <f>E51-E55-E56-E57-E58</f>
        <v>5445.0800000000008</v>
      </c>
      <c r="F59" s="17">
        <f t="shared" si="1"/>
        <v>6365.6299999999983</v>
      </c>
      <c r="G59" s="2" t="s">
        <v>55</v>
      </c>
      <c r="H59" s="34"/>
    </row>
    <row r="60" spans="1:9" x14ac:dyDescent="0.25">
      <c r="A60" s="28" t="s">
        <v>3</v>
      </c>
      <c r="B60" s="19">
        <f>SUM(B55:B59)</f>
        <v>18825.71</v>
      </c>
      <c r="C60" s="19">
        <f>SUM(C55:C59)</f>
        <v>3763.7</v>
      </c>
      <c r="D60" s="29"/>
      <c r="E60" s="19">
        <f>SUM(E55:E59)</f>
        <v>12792.880000000001</v>
      </c>
      <c r="F60" s="19">
        <f t="shared" si="1"/>
        <v>6032.8299999999981</v>
      </c>
      <c r="H60" s="33">
        <f>'[1]Income 20192020'!$D$8</f>
        <v>3763.7</v>
      </c>
      <c r="I60" s="1" t="s">
        <v>58</v>
      </c>
    </row>
    <row r="61" spans="1:9" x14ac:dyDescent="0.25">
      <c r="B61" s="6"/>
      <c r="C61" s="6"/>
      <c r="E61" s="6"/>
      <c r="F61" s="6"/>
      <c r="H61" s="34">
        <f>H60-C60</f>
        <v>0</v>
      </c>
    </row>
    <row r="62" spans="1:9" x14ac:dyDescent="0.25">
      <c r="B62" s="6">
        <f>B60-B51</f>
        <v>-0.29000000000087311</v>
      </c>
      <c r="C62" s="6"/>
      <c r="E62" s="6"/>
      <c r="F62" s="6"/>
      <c r="H62" s="34"/>
    </row>
    <row r="63" spans="1:9" x14ac:dyDescent="0.25">
      <c r="A63" s="5"/>
      <c r="B63" s="6"/>
      <c r="C63" s="6"/>
      <c r="E63" s="6"/>
      <c r="F63" s="6"/>
    </row>
    <row r="64" spans="1:9" x14ac:dyDescent="0.25">
      <c r="B64" s="6"/>
      <c r="C64" s="6"/>
      <c r="E64" s="6"/>
      <c r="F64" s="6"/>
    </row>
    <row r="65" spans="2:6" x14ac:dyDescent="0.25">
      <c r="B65" s="6"/>
      <c r="C65" s="6"/>
      <c r="E65" s="6"/>
      <c r="F65" s="6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82D5-474B-40EE-AE18-DBEDC6904BF6}">
  <dimension ref="A1:I65"/>
  <sheetViews>
    <sheetView workbookViewId="0">
      <selection activeCell="B43" sqref="B43"/>
    </sheetView>
  </sheetViews>
  <sheetFormatPr defaultColWidth="9.109375" defaultRowHeight="13.8" x14ac:dyDescent="0.25"/>
  <cols>
    <col min="1" max="1" width="46.5546875" style="2" bestFit="1" customWidth="1"/>
    <col min="2" max="3" width="14.33203125" style="2" customWidth="1"/>
    <col min="4" max="4" width="13.6640625" style="8" customWidth="1"/>
    <col min="5" max="6" width="14.33203125" style="2" customWidth="1"/>
    <col min="7" max="16384" width="9.109375" style="2"/>
  </cols>
  <sheetData>
    <row r="1" spans="1:6" s="10" customFormat="1" ht="18" customHeight="1" x14ac:dyDescent="0.3">
      <c r="A1" s="59" t="s">
        <v>0</v>
      </c>
      <c r="B1" s="59"/>
      <c r="C1" s="59"/>
      <c r="D1" s="59"/>
      <c r="E1" s="59"/>
      <c r="F1" s="59"/>
    </row>
    <row r="2" spans="1:6" s="10" customFormat="1" ht="18" customHeight="1" x14ac:dyDescent="0.3">
      <c r="A2" s="59" t="s">
        <v>26</v>
      </c>
      <c r="B2" s="59"/>
      <c r="C2" s="59"/>
      <c r="D2" s="59"/>
      <c r="E2" s="59"/>
      <c r="F2" s="59"/>
    </row>
    <row r="3" spans="1:6" ht="45.75" customHeight="1" x14ac:dyDescent="0.25">
      <c r="A3" s="11"/>
      <c r="B3" s="12" t="s">
        <v>28</v>
      </c>
      <c r="C3" s="12" t="s">
        <v>27</v>
      </c>
      <c r="D3" s="13" t="s">
        <v>48</v>
      </c>
      <c r="E3" s="12" t="s">
        <v>29</v>
      </c>
      <c r="F3" s="12" t="s">
        <v>49</v>
      </c>
    </row>
    <row r="4" spans="1:6" x14ac:dyDescent="0.25">
      <c r="A4" s="14" t="s">
        <v>7</v>
      </c>
      <c r="B4" s="15" t="s">
        <v>36</v>
      </c>
      <c r="C4" s="15" t="s">
        <v>36</v>
      </c>
      <c r="D4" s="15"/>
      <c r="E4" s="15" t="s">
        <v>36</v>
      </c>
      <c r="F4" s="15" t="s">
        <v>36</v>
      </c>
    </row>
    <row r="5" spans="1:6" x14ac:dyDescent="0.25">
      <c r="A5" s="14" t="s">
        <v>34</v>
      </c>
      <c r="B5" s="11"/>
      <c r="C5" s="11"/>
      <c r="D5" s="16"/>
      <c r="E5" s="11"/>
      <c r="F5" s="11"/>
    </row>
    <row r="6" spans="1:6" x14ac:dyDescent="0.25">
      <c r="A6" s="11" t="s">
        <v>1</v>
      </c>
      <c r="B6" s="17">
        <f>3500-630</f>
        <v>2870</v>
      </c>
      <c r="C6" s="17">
        <f>'[1]Expenditure 20192020'!M6</f>
        <v>619.75</v>
      </c>
      <c r="D6" s="18">
        <f>(C6/B6)</f>
        <v>0.21594076655052266</v>
      </c>
      <c r="E6" s="17">
        <f>206.44*12+3</f>
        <v>2480.2799999999997</v>
      </c>
      <c r="F6" s="17">
        <f>B6-E6</f>
        <v>389.72000000000025</v>
      </c>
    </row>
    <row r="7" spans="1:6" x14ac:dyDescent="0.25">
      <c r="A7" s="11" t="s">
        <v>35</v>
      </c>
      <c r="B7" s="17">
        <v>630</v>
      </c>
      <c r="C7" s="17">
        <f>'[1]Expenditure 20192020'!M7</f>
        <v>606.43000000000006</v>
      </c>
      <c r="D7" s="18">
        <f t="shared" ref="D7:D46" si="0">(C7/B7)</f>
        <v>0.96258730158730166</v>
      </c>
      <c r="E7" s="17">
        <v>610</v>
      </c>
      <c r="F7" s="17">
        <f t="shared" ref="F7:F60" si="1">B7-E7</f>
        <v>20</v>
      </c>
    </row>
    <row r="8" spans="1:6" x14ac:dyDescent="0.25">
      <c r="A8" s="11" t="s">
        <v>22</v>
      </c>
      <c r="B8" s="17">
        <v>300</v>
      </c>
      <c r="C8" s="17">
        <f>'[1]Expenditure 20192020'!M8</f>
        <v>0</v>
      </c>
      <c r="D8" s="18">
        <f>(C8/B8)</f>
        <v>0</v>
      </c>
      <c r="E8" s="17">
        <v>0</v>
      </c>
      <c r="F8" s="17">
        <f>B8-E8</f>
        <v>300</v>
      </c>
    </row>
    <row r="9" spans="1:6" x14ac:dyDescent="0.25">
      <c r="A9" s="11" t="s">
        <v>25</v>
      </c>
      <c r="B9" s="17">
        <v>150</v>
      </c>
      <c r="C9" s="17">
        <f>'[1]Expenditure 20192020'!M9</f>
        <v>0</v>
      </c>
      <c r="D9" s="18">
        <f>(C9/B9)</f>
        <v>0</v>
      </c>
      <c r="E9" s="17">
        <v>0</v>
      </c>
      <c r="F9" s="17">
        <f>B9-E9</f>
        <v>150</v>
      </c>
    </row>
    <row r="10" spans="1:6" x14ac:dyDescent="0.25">
      <c r="A10" s="11"/>
      <c r="B10" s="19">
        <f>SUM(B6:B9)</f>
        <v>3950</v>
      </c>
      <c r="C10" s="19">
        <f>SUM(C6:C9)</f>
        <v>1226.18</v>
      </c>
      <c r="D10" s="20"/>
      <c r="E10" s="19">
        <f>SUM(E6:E9)</f>
        <v>3090.2799999999997</v>
      </c>
      <c r="F10" s="19">
        <f>SUM(F6:F9)</f>
        <v>859.72000000000025</v>
      </c>
    </row>
    <row r="11" spans="1:6" x14ac:dyDescent="0.25">
      <c r="A11" s="14" t="s">
        <v>18</v>
      </c>
      <c r="B11" s="17"/>
      <c r="C11" s="17"/>
      <c r="D11" s="18"/>
      <c r="E11" s="17"/>
      <c r="F11" s="17"/>
    </row>
    <row r="12" spans="1:6" x14ac:dyDescent="0.25">
      <c r="A12" s="11" t="s">
        <v>35</v>
      </c>
      <c r="B12" s="17">
        <v>100</v>
      </c>
      <c r="C12" s="17">
        <f>'[1]Expenditure 20192020'!M12</f>
        <v>39.42</v>
      </c>
      <c r="D12" s="18">
        <f>(C12/B12)</f>
        <v>0.39419999999999999</v>
      </c>
      <c r="E12" s="17">
        <v>40</v>
      </c>
      <c r="F12" s="17">
        <f>B12-E12</f>
        <v>60</v>
      </c>
    </row>
    <row r="13" spans="1:6" x14ac:dyDescent="0.25">
      <c r="A13" s="11" t="s">
        <v>37</v>
      </c>
      <c r="B13" s="17">
        <v>150</v>
      </c>
      <c r="C13" s="17">
        <f>'[1]Expenditure 20192020'!M13</f>
        <v>20.8</v>
      </c>
      <c r="D13" s="18">
        <f>(C13/B13)</f>
        <v>0.13866666666666666</v>
      </c>
      <c r="E13" s="17">
        <f>24*12*0.45</f>
        <v>129.6</v>
      </c>
      <c r="F13" s="17">
        <f>B13-E13</f>
        <v>20.400000000000006</v>
      </c>
    </row>
    <row r="14" spans="1:6" x14ac:dyDescent="0.25">
      <c r="A14" s="11" t="s">
        <v>15</v>
      </c>
      <c r="B14" s="21">
        <v>50</v>
      </c>
      <c r="C14" s="17">
        <f>'[1]Expenditure 20192020'!M14</f>
        <v>42.300000000000004</v>
      </c>
      <c r="D14" s="18">
        <f>(C14/B14)</f>
        <v>0.84600000000000009</v>
      </c>
      <c r="E14" s="21">
        <v>50</v>
      </c>
      <c r="F14" s="17">
        <f>B14-E14</f>
        <v>0</v>
      </c>
    </row>
    <row r="15" spans="1:6" x14ac:dyDescent="0.25">
      <c r="A15" s="11"/>
      <c r="B15" s="19">
        <f>SUM(B12:B14)</f>
        <v>300</v>
      </c>
      <c r="C15" s="19">
        <f t="shared" ref="C15:F15" si="2">SUM(C12:C14)</f>
        <v>102.52000000000001</v>
      </c>
      <c r="D15" s="19"/>
      <c r="E15" s="19">
        <f t="shared" si="2"/>
        <v>219.6</v>
      </c>
      <c r="F15" s="19">
        <f t="shared" si="2"/>
        <v>80.400000000000006</v>
      </c>
    </row>
    <row r="16" spans="1:6" x14ac:dyDescent="0.25">
      <c r="A16" s="14" t="s">
        <v>39</v>
      </c>
      <c r="B16" s="21"/>
      <c r="C16" s="17"/>
      <c r="D16" s="18"/>
      <c r="E16" s="21"/>
      <c r="F16" s="17"/>
    </row>
    <row r="17" spans="1:6" x14ac:dyDescent="0.25">
      <c r="A17" s="11" t="s">
        <v>19</v>
      </c>
      <c r="B17" s="17">
        <v>200</v>
      </c>
      <c r="C17" s="17">
        <f>'[1]Expenditure 20192020'!M17</f>
        <v>0</v>
      </c>
      <c r="D17" s="18">
        <f>(C17/B17)</f>
        <v>0</v>
      </c>
      <c r="E17" s="17">
        <v>0</v>
      </c>
      <c r="F17" s="17">
        <f>B17-E17</f>
        <v>200</v>
      </c>
    </row>
    <row r="18" spans="1:6" x14ac:dyDescent="0.25">
      <c r="A18" s="11" t="s">
        <v>16</v>
      </c>
      <c r="B18" s="17">
        <v>100</v>
      </c>
      <c r="C18" s="17">
        <f>'[1]Expenditure 20192020'!M18</f>
        <v>0</v>
      </c>
      <c r="D18" s="18">
        <f>(C18/B18)</f>
        <v>0</v>
      </c>
      <c r="E18" s="17">
        <v>0</v>
      </c>
      <c r="F18" s="17">
        <f>B18-E18</f>
        <v>100</v>
      </c>
    </row>
    <row r="19" spans="1:6" x14ac:dyDescent="0.25">
      <c r="A19" s="11" t="s">
        <v>33</v>
      </c>
      <c r="B19" s="17">
        <v>100</v>
      </c>
      <c r="C19" s="17">
        <f>'[1]Expenditure 20192020'!M19</f>
        <v>2.5999999999999996</v>
      </c>
      <c r="D19" s="18">
        <f>(C19/B19)</f>
        <v>2.5999999999999995E-2</v>
      </c>
      <c r="E19" s="17">
        <v>100</v>
      </c>
      <c r="F19" s="17">
        <f>B19-E19</f>
        <v>0</v>
      </c>
    </row>
    <row r="20" spans="1:6" x14ac:dyDescent="0.25">
      <c r="A20" s="11" t="s">
        <v>17</v>
      </c>
      <c r="B20" s="17">
        <v>25</v>
      </c>
      <c r="C20" s="17">
        <f>'[1]Expenditure 20192020'!M20</f>
        <v>14.99</v>
      </c>
      <c r="D20" s="18">
        <f t="shared" si="0"/>
        <v>0.59960000000000002</v>
      </c>
      <c r="E20" s="17">
        <v>15</v>
      </c>
      <c r="F20" s="17">
        <f t="shared" si="1"/>
        <v>10</v>
      </c>
    </row>
    <row r="21" spans="1:6" x14ac:dyDescent="0.25">
      <c r="A21" s="11" t="s">
        <v>38</v>
      </c>
      <c r="B21" s="17">
        <v>0</v>
      </c>
      <c r="C21" s="17">
        <f>'[1]Expenditure 20192020'!M21</f>
        <v>0</v>
      </c>
      <c r="D21" s="18">
        <v>0</v>
      </c>
      <c r="E21" s="17">
        <v>0</v>
      </c>
      <c r="F21" s="17">
        <f>B21-E21</f>
        <v>0</v>
      </c>
    </row>
    <row r="22" spans="1:6" x14ac:dyDescent="0.25">
      <c r="A22" s="11" t="s">
        <v>4</v>
      </c>
      <c r="B22" s="17">
        <v>350</v>
      </c>
      <c r="C22" s="17">
        <f>'[1]Expenditure 20192020'!M22</f>
        <v>0</v>
      </c>
      <c r="D22" s="18">
        <f>(C22/B22)</f>
        <v>0</v>
      </c>
      <c r="E22" s="17">
        <v>350</v>
      </c>
      <c r="F22" s="17">
        <f>B22-E22</f>
        <v>0</v>
      </c>
    </row>
    <row r="23" spans="1:6" x14ac:dyDescent="0.25">
      <c r="A23" s="11" t="s">
        <v>2</v>
      </c>
      <c r="B23" s="17">
        <v>250</v>
      </c>
      <c r="C23" s="17">
        <f>'[1]Expenditure 20192020'!M23</f>
        <v>0</v>
      </c>
      <c r="D23" s="18">
        <f t="shared" si="0"/>
        <v>0</v>
      </c>
      <c r="E23" s="17">
        <v>250</v>
      </c>
      <c r="F23" s="17">
        <f t="shared" si="1"/>
        <v>0</v>
      </c>
    </row>
    <row r="24" spans="1:6" x14ac:dyDescent="0.25">
      <c r="A24" s="11" t="s">
        <v>5</v>
      </c>
      <c r="B24" s="17">
        <v>250</v>
      </c>
      <c r="C24" s="17">
        <f>'[1]Expenditure 20192020'!M24</f>
        <v>208</v>
      </c>
      <c r="D24" s="18">
        <f t="shared" si="0"/>
        <v>0.83199999999999996</v>
      </c>
      <c r="E24" s="17">
        <v>210</v>
      </c>
      <c r="F24" s="17">
        <f t="shared" si="1"/>
        <v>40</v>
      </c>
    </row>
    <row r="25" spans="1:6" x14ac:dyDescent="0.25">
      <c r="A25" s="11" t="s">
        <v>15</v>
      </c>
      <c r="B25" s="17">
        <v>200</v>
      </c>
      <c r="C25" s="17">
        <f>'[1]Expenditure 20192020'!M25</f>
        <v>115</v>
      </c>
      <c r="D25" s="18">
        <f t="shared" si="0"/>
        <v>0.57499999999999996</v>
      </c>
      <c r="E25" s="17">
        <v>200</v>
      </c>
      <c r="F25" s="17">
        <f t="shared" si="1"/>
        <v>0</v>
      </c>
    </row>
    <row r="26" spans="1:6" s="3" customFormat="1" x14ac:dyDescent="0.25">
      <c r="A26" s="23" t="s">
        <v>8</v>
      </c>
      <c r="B26" s="24">
        <v>100</v>
      </c>
      <c r="C26" s="17">
        <f>'[1]Expenditure 20192020'!M26</f>
        <v>50</v>
      </c>
      <c r="D26" s="18">
        <f t="shared" si="0"/>
        <v>0.5</v>
      </c>
      <c r="E26" s="24">
        <v>100</v>
      </c>
      <c r="F26" s="24">
        <f t="shared" si="1"/>
        <v>0</v>
      </c>
    </row>
    <row r="27" spans="1:6" x14ac:dyDescent="0.25">
      <c r="A27" s="11" t="s">
        <v>12</v>
      </c>
      <c r="B27" s="17">
        <v>40</v>
      </c>
      <c r="C27" s="17">
        <f>'[1]Expenditure 20192020'!M27</f>
        <v>0</v>
      </c>
      <c r="D27" s="18">
        <f t="shared" si="0"/>
        <v>0</v>
      </c>
      <c r="E27" s="17">
        <v>40</v>
      </c>
      <c r="F27" s="17">
        <f t="shared" si="1"/>
        <v>0</v>
      </c>
    </row>
    <row r="28" spans="1:6" x14ac:dyDescent="0.25">
      <c r="A28" s="11"/>
      <c r="B28" s="19">
        <f>SUM(B17:B27)</f>
        <v>1615</v>
      </c>
      <c r="C28" s="19">
        <f>SUM(C17:C27)</f>
        <v>390.59000000000003</v>
      </c>
      <c r="D28" s="20"/>
      <c r="E28" s="19">
        <f>SUM(E17:E27)</f>
        <v>1265</v>
      </c>
      <c r="F28" s="19">
        <f>SUM(F17:F27)</f>
        <v>350</v>
      </c>
    </row>
    <row r="29" spans="1:6" x14ac:dyDescent="0.25">
      <c r="A29" s="14" t="s">
        <v>6</v>
      </c>
      <c r="B29" s="17"/>
      <c r="C29" s="17"/>
      <c r="D29" s="18"/>
      <c r="E29" s="17"/>
      <c r="F29" s="17">
        <f t="shared" si="1"/>
        <v>0</v>
      </c>
    </row>
    <row r="30" spans="1:6" x14ac:dyDescent="0.25">
      <c r="A30" s="11" t="s">
        <v>40</v>
      </c>
      <c r="B30" s="17">
        <v>750</v>
      </c>
      <c r="C30" s="17">
        <f>'[1]Expenditure 20192020'!M30</f>
        <v>0</v>
      </c>
      <c r="D30" s="18">
        <f t="shared" si="0"/>
        <v>0</v>
      </c>
      <c r="E30" s="17">
        <v>750</v>
      </c>
      <c r="F30" s="17">
        <f t="shared" si="1"/>
        <v>0</v>
      </c>
    </row>
    <row r="31" spans="1:6" x14ac:dyDescent="0.25">
      <c r="A31" s="11" t="s">
        <v>50</v>
      </c>
      <c r="B31" s="17">
        <v>150</v>
      </c>
      <c r="C31" s="17">
        <f>'[1]Expenditure 20192020'!M31</f>
        <v>0</v>
      </c>
      <c r="D31" s="18">
        <f t="shared" si="0"/>
        <v>0</v>
      </c>
      <c r="E31" s="17">
        <v>150</v>
      </c>
      <c r="F31" s="17">
        <f t="shared" si="1"/>
        <v>0</v>
      </c>
    </row>
    <row r="32" spans="1:6" x14ac:dyDescent="0.25">
      <c r="A32" s="11" t="s">
        <v>41</v>
      </c>
      <c r="B32" s="17">
        <v>0</v>
      </c>
      <c r="C32" s="17">
        <f>'[1]Expenditure 20192020'!M32</f>
        <v>0</v>
      </c>
      <c r="D32" s="18">
        <v>0</v>
      </c>
      <c r="E32" s="17">
        <v>0</v>
      </c>
      <c r="F32" s="17">
        <f t="shared" si="1"/>
        <v>0</v>
      </c>
    </row>
    <row r="33" spans="1:8" x14ac:dyDescent="0.25">
      <c r="A33" s="11" t="s">
        <v>46</v>
      </c>
      <c r="B33" s="17">
        <v>0</v>
      </c>
      <c r="C33" s="17">
        <f>'[1]Expenditure 20192020'!M33</f>
        <v>0</v>
      </c>
      <c r="D33" s="18">
        <v>0</v>
      </c>
      <c r="E33" s="17">
        <v>0</v>
      </c>
      <c r="F33" s="17">
        <f t="shared" si="1"/>
        <v>0</v>
      </c>
    </row>
    <row r="34" spans="1:8" x14ac:dyDescent="0.25">
      <c r="A34" s="11" t="s">
        <v>42</v>
      </c>
      <c r="B34" s="17">
        <v>500</v>
      </c>
      <c r="C34" s="17">
        <f>'[1]Expenditure 20192020'!M34</f>
        <v>0</v>
      </c>
      <c r="D34" s="18">
        <f t="shared" si="0"/>
        <v>0</v>
      </c>
      <c r="E34" s="17">
        <v>500</v>
      </c>
      <c r="F34" s="17">
        <f t="shared" si="1"/>
        <v>0</v>
      </c>
    </row>
    <row r="35" spans="1:8" x14ac:dyDescent="0.25">
      <c r="A35" s="11" t="s">
        <v>43</v>
      </c>
      <c r="B35" s="17">
        <v>500</v>
      </c>
      <c r="C35" s="17">
        <f>'[1]Expenditure 20192020'!M35</f>
        <v>472.8</v>
      </c>
      <c r="D35" s="18">
        <f t="shared" si="0"/>
        <v>0.9456</v>
      </c>
      <c r="E35" s="17">
        <v>480</v>
      </c>
      <c r="F35" s="17">
        <f t="shared" si="1"/>
        <v>20</v>
      </c>
    </row>
    <row r="36" spans="1:8" x14ac:dyDescent="0.25">
      <c r="A36" s="11"/>
      <c r="B36" s="19">
        <f>SUM(B30:B35)</f>
        <v>1900</v>
      </c>
      <c r="C36" s="19">
        <f t="shared" ref="C36:F36" si="3">SUM(C30:C35)</f>
        <v>472.8</v>
      </c>
      <c r="D36" s="19"/>
      <c r="E36" s="19">
        <f t="shared" si="3"/>
        <v>1880</v>
      </c>
      <c r="F36" s="19">
        <f t="shared" si="3"/>
        <v>20</v>
      </c>
    </row>
    <row r="37" spans="1:8" x14ac:dyDescent="0.25">
      <c r="A37" s="14" t="s">
        <v>45</v>
      </c>
      <c r="B37" s="17"/>
      <c r="C37" s="17"/>
      <c r="D37" s="18"/>
      <c r="E37" s="17"/>
      <c r="F37" s="17"/>
    </row>
    <row r="38" spans="1:8" x14ac:dyDescent="0.25">
      <c r="A38" s="11" t="s">
        <v>44</v>
      </c>
      <c r="B38" s="19">
        <f>1750+1000</f>
        <v>2750</v>
      </c>
      <c r="C38" s="17">
        <f>'[1]Expenditure 20192020'!M38</f>
        <v>2958</v>
      </c>
      <c r="D38" s="35">
        <f t="shared" si="0"/>
        <v>1.0756363636363637</v>
      </c>
      <c r="E38" s="19">
        <f>1960+1000</f>
        <v>2960</v>
      </c>
      <c r="F38" s="19">
        <f t="shared" si="1"/>
        <v>-210</v>
      </c>
      <c r="H38" s="2" t="s">
        <v>60</v>
      </c>
    </row>
    <row r="39" spans="1:8" x14ac:dyDescent="0.25">
      <c r="A39" s="11"/>
      <c r="B39" s="17"/>
      <c r="C39" s="17"/>
      <c r="D39" s="18"/>
      <c r="E39" s="17"/>
      <c r="F39" s="17"/>
    </row>
    <row r="40" spans="1:8" x14ac:dyDescent="0.25">
      <c r="A40" s="14" t="s">
        <v>9</v>
      </c>
      <c r="B40" s="17"/>
      <c r="C40" s="17"/>
      <c r="D40" s="18"/>
      <c r="E40" s="17"/>
      <c r="F40" s="17"/>
    </row>
    <row r="41" spans="1:8" x14ac:dyDescent="0.25">
      <c r="A41" s="11" t="s">
        <v>23</v>
      </c>
      <c r="B41" s="19">
        <v>300</v>
      </c>
      <c r="C41" s="17">
        <f>'[1]Expenditure 20192020'!M41</f>
        <v>0</v>
      </c>
      <c r="D41" s="25">
        <f t="shared" si="0"/>
        <v>0</v>
      </c>
      <c r="E41" s="19">
        <v>300</v>
      </c>
      <c r="F41" s="19">
        <f t="shared" si="1"/>
        <v>0</v>
      </c>
    </row>
    <row r="42" spans="1:8" x14ac:dyDescent="0.25">
      <c r="A42" s="26"/>
      <c r="B42" s="17"/>
      <c r="C42" s="17"/>
      <c r="D42" s="18"/>
      <c r="E42" s="17"/>
      <c r="F42" s="17"/>
    </row>
    <row r="43" spans="1:8" x14ac:dyDescent="0.25">
      <c r="A43" s="27" t="s">
        <v>53</v>
      </c>
      <c r="B43" s="17"/>
      <c r="C43" s="17"/>
      <c r="D43" s="18"/>
      <c r="E43" s="17"/>
      <c r="F43" s="17"/>
    </row>
    <row r="44" spans="1:8" x14ac:dyDescent="0.25">
      <c r="A44" s="23" t="s">
        <v>20</v>
      </c>
      <c r="B44" s="17">
        <v>2000</v>
      </c>
      <c r="C44" s="17">
        <f>'[1]Expenditure 20192020'!M44</f>
        <v>0</v>
      </c>
      <c r="D44" s="18">
        <f t="shared" si="0"/>
        <v>0</v>
      </c>
      <c r="E44" s="17">
        <v>0</v>
      </c>
      <c r="F44" s="17">
        <f t="shared" si="1"/>
        <v>2000</v>
      </c>
      <c r="H44" s="2" t="s">
        <v>61</v>
      </c>
    </row>
    <row r="45" spans="1:8" x14ac:dyDescent="0.25">
      <c r="A45" s="23" t="s">
        <v>30</v>
      </c>
      <c r="B45" s="17">
        <v>1000</v>
      </c>
      <c r="C45" s="17">
        <f>'[1]Expenditure 20192020'!M45</f>
        <v>0</v>
      </c>
      <c r="D45" s="18">
        <f t="shared" si="0"/>
        <v>0</v>
      </c>
      <c r="E45" s="17">
        <v>1000</v>
      </c>
      <c r="F45" s="17">
        <f t="shared" si="1"/>
        <v>0</v>
      </c>
    </row>
    <row r="46" spans="1:8" x14ac:dyDescent="0.25">
      <c r="A46" s="23" t="s">
        <v>31</v>
      </c>
      <c r="B46" s="17">
        <v>2000</v>
      </c>
      <c r="C46" s="17">
        <f>'[1]Expenditure 20192020'!M46</f>
        <v>0</v>
      </c>
      <c r="D46" s="18">
        <f t="shared" si="0"/>
        <v>0</v>
      </c>
      <c r="E46" s="17">
        <v>2000</v>
      </c>
      <c r="F46" s="17">
        <f t="shared" si="1"/>
        <v>0</v>
      </c>
    </row>
    <row r="47" spans="1:8" x14ac:dyDescent="0.25">
      <c r="A47" s="11"/>
      <c r="B47" s="19">
        <f>SUM(B44:B46)</f>
        <v>5000</v>
      </c>
      <c r="C47" s="19">
        <f t="shared" ref="C47:F47" si="4">SUM(C44:C46)</f>
        <v>0</v>
      </c>
      <c r="D47" s="22"/>
      <c r="E47" s="19">
        <f t="shared" si="4"/>
        <v>3000</v>
      </c>
      <c r="F47" s="19">
        <f t="shared" si="4"/>
        <v>2000</v>
      </c>
    </row>
    <row r="48" spans="1:8" x14ac:dyDescent="0.25">
      <c r="A48" s="27" t="s">
        <v>47</v>
      </c>
      <c r="B48" s="17"/>
      <c r="C48" s="17"/>
      <c r="D48" s="18"/>
      <c r="E48" s="17"/>
      <c r="F48" s="17"/>
    </row>
    <row r="49" spans="1:9" x14ac:dyDescent="0.25">
      <c r="A49" s="23" t="s">
        <v>54</v>
      </c>
      <c r="B49" s="19">
        <v>3011</v>
      </c>
      <c r="C49" s="17">
        <f>'[1]Expenditure 20192020'!M49</f>
        <v>0</v>
      </c>
      <c r="D49" s="25">
        <f t="shared" ref="D49" si="5">(C49/B49)</f>
        <v>0</v>
      </c>
      <c r="E49" s="19">
        <v>0</v>
      </c>
      <c r="F49" s="19">
        <f t="shared" ref="F49" si="6">B49-E49</f>
        <v>3011</v>
      </c>
    </row>
    <row r="50" spans="1:9" x14ac:dyDescent="0.25">
      <c r="A50" s="27"/>
      <c r="B50" s="17"/>
      <c r="C50" s="17"/>
      <c r="D50" s="16"/>
      <c r="E50" s="17"/>
      <c r="F50" s="17">
        <f t="shared" si="1"/>
        <v>0</v>
      </c>
    </row>
    <row r="51" spans="1:9" s="1" customFormat="1" x14ac:dyDescent="0.25">
      <c r="A51" s="30" t="s">
        <v>51</v>
      </c>
      <c r="B51" s="31">
        <f>B47+B41+B38+B28+B15+B10+B36+B49</f>
        <v>18826</v>
      </c>
      <c r="C51" s="31">
        <f>C47+C41+C38+C28+C15+C10+C36+C49</f>
        <v>5150.09</v>
      </c>
      <c r="D51" s="32"/>
      <c r="E51" s="31">
        <f>E47+E41+E38+E28+E15+E10+E36+E49</f>
        <v>12714.880000000001</v>
      </c>
      <c r="F51" s="31">
        <f>F47+F41+F38+F28+F15+F10+F36+F49</f>
        <v>6111.1200000000008</v>
      </c>
      <c r="H51" s="33" t="e">
        <f>'[1]Expenditure 20192020'!$I$37</f>
        <v>#VALUE!</v>
      </c>
      <c r="I51" s="1" t="s">
        <v>57</v>
      </c>
    </row>
    <row r="52" spans="1:9" s="1" customFormat="1" x14ac:dyDescent="0.25">
      <c r="A52" s="28"/>
      <c r="B52" s="19"/>
      <c r="C52" s="19"/>
      <c r="D52" s="22"/>
      <c r="E52" s="19"/>
      <c r="F52" s="19"/>
      <c r="H52" s="33" t="e">
        <f>C51-H51</f>
        <v>#VALUE!</v>
      </c>
    </row>
    <row r="53" spans="1:9" x14ac:dyDescent="0.25">
      <c r="A53" s="28" t="s">
        <v>52</v>
      </c>
      <c r="B53" s="17"/>
      <c r="C53" s="17"/>
      <c r="D53" s="16"/>
      <c r="E53" s="17"/>
      <c r="F53" s="17"/>
      <c r="H53" s="34"/>
    </row>
    <row r="54" spans="1:9" x14ac:dyDescent="0.25">
      <c r="A54" s="14" t="s">
        <v>10</v>
      </c>
      <c r="B54" s="17"/>
      <c r="C54" s="17"/>
      <c r="D54" s="16"/>
      <c r="E54" s="17"/>
      <c r="F54" s="17">
        <f t="shared" si="1"/>
        <v>0</v>
      </c>
      <c r="H54" s="34"/>
    </row>
    <row r="55" spans="1:9" x14ac:dyDescent="0.25">
      <c r="A55" s="11" t="s">
        <v>11</v>
      </c>
      <c r="B55" s="17">
        <v>7000</v>
      </c>
      <c r="C55" s="17">
        <v>3500</v>
      </c>
      <c r="D55" s="18">
        <f t="shared" ref="D55:D59" si="7">(C55/B55)</f>
        <v>0.5</v>
      </c>
      <c r="E55" s="17">
        <v>7000</v>
      </c>
      <c r="F55" s="17">
        <f t="shared" si="1"/>
        <v>0</v>
      </c>
      <c r="H55" s="34"/>
    </row>
    <row r="56" spans="1:9" x14ac:dyDescent="0.25">
      <c r="A56" s="11" t="s">
        <v>59</v>
      </c>
      <c r="B56" s="17">
        <v>0</v>
      </c>
      <c r="C56" s="17">
        <v>253.7</v>
      </c>
      <c r="D56" s="18">
        <v>0</v>
      </c>
      <c r="E56" s="17">
        <f>254+78.8</f>
        <v>332.8</v>
      </c>
      <c r="F56" s="17">
        <f t="shared" ref="F56" si="8">B56-E56</f>
        <v>-332.8</v>
      </c>
      <c r="H56" s="34"/>
    </row>
    <row r="57" spans="1:9" x14ac:dyDescent="0.25">
      <c r="A57" s="11" t="s">
        <v>13</v>
      </c>
      <c r="B57" s="17">
        <v>10</v>
      </c>
      <c r="C57" s="17">
        <v>10</v>
      </c>
      <c r="D57" s="18">
        <f t="shared" si="7"/>
        <v>1</v>
      </c>
      <c r="E57" s="17">
        <v>10</v>
      </c>
      <c r="F57" s="17">
        <f t="shared" si="1"/>
        <v>0</v>
      </c>
      <c r="H57" s="34"/>
    </row>
    <row r="58" spans="1:9" x14ac:dyDescent="0.25">
      <c r="A58" s="11" t="s">
        <v>14</v>
      </c>
      <c r="B58" s="17">
        <v>5</v>
      </c>
      <c r="C58" s="17">
        <v>0</v>
      </c>
      <c r="D58" s="18">
        <f t="shared" si="7"/>
        <v>0</v>
      </c>
      <c r="E58" s="17">
        <v>5</v>
      </c>
      <c r="F58" s="17">
        <f t="shared" si="1"/>
        <v>0</v>
      </c>
      <c r="H58" s="34"/>
    </row>
    <row r="59" spans="1:9" x14ac:dyDescent="0.25">
      <c r="A59" s="11" t="s">
        <v>32</v>
      </c>
      <c r="B59" s="17">
        <v>11810.71</v>
      </c>
      <c r="C59" s="17">
        <v>0</v>
      </c>
      <c r="D59" s="18">
        <f t="shared" si="7"/>
        <v>0</v>
      </c>
      <c r="E59" s="17">
        <f>E51-E55-E56-E57-E58</f>
        <v>5367.0800000000008</v>
      </c>
      <c r="F59" s="17">
        <f t="shared" si="1"/>
        <v>6443.6299999999983</v>
      </c>
      <c r="G59" s="2" t="s">
        <v>55</v>
      </c>
      <c r="H59" s="34"/>
    </row>
    <row r="60" spans="1:9" x14ac:dyDescent="0.25">
      <c r="A60" s="28" t="s">
        <v>3</v>
      </c>
      <c r="B60" s="19">
        <f>SUM(B55:B59)</f>
        <v>18825.71</v>
      </c>
      <c r="C60" s="19">
        <f>SUM(C55:C59)</f>
        <v>3763.7</v>
      </c>
      <c r="D60" s="29"/>
      <c r="E60" s="19">
        <f>SUM(E55:E59)</f>
        <v>12714.880000000001</v>
      </c>
      <c r="F60" s="19">
        <f t="shared" si="1"/>
        <v>6110.8299999999981</v>
      </c>
      <c r="H60" s="33">
        <f>'[1]Income 20192020'!$D$8</f>
        <v>3763.7</v>
      </c>
      <c r="I60" s="1" t="s">
        <v>58</v>
      </c>
    </row>
    <row r="61" spans="1:9" x14ac:dyDescent="0.25">
      <c r="B61" s="6"/>
      <c r="C61" s="6"/>
      <c r="E61" s="6"/>
      <c r="F61" s="6"/>
      <c r="H61" s="34">
        <f>H60-C60</f>
        <v>0</v>
      </c>
    </row>
    <row r="62" spans="1:9" x14ac:dyDescent="0.25">
      <c r="B62" s="6">
        <f>B60-B51</f>
        <v>-0.29000000000087311</v>
      </c>
      <c r="C62" s="6"/>
      <c r="E62" s="6"/>
      <c r="F62" s="6"/>
      <c r="H62" s="34"/>
    </row>
    <row r="63" spans="1:9" x14ac:dyDescent="0.25">
      <c r="A63" s="5"/>
      <c r="B63" s="6"/>
      <c r="C63" s="6"/>
      <c r="E63" s="6"/>
      <c r="F63" s="6"/>
    </row>
    <row r="64" spans="1:9" x14ac:dyDescent="0.25">
      <c r="B64" s="6"/>
      <c r="C64" s="6"/>
      <c r="E64" s="6"/>
      <c r="F64" s="6"/>
    </row>
    <row r="65" spans="2:6" x14ac:dyDescent="0.25">
      <c r="B65" s="6"/>
      <c r="C65" s="6"/>
      <c r="E65" s="6"/>
      <c r="F65" s="6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178F3-7BA6-418D-9D9E-4B7BD8F44E7F}">
  <dimension ref="A1:G72"/>
  <sheetViews>
    <sheetView topLeftCell="A3" workbookViewId="0">
      <selection activeCell="C6" sqref="C6"/>
    </sheetView>
  </sheetViews>
  <sheetFormatPr defaultColWidth="9.109375" defaultRowHeight="13.8" x14ac:dyDescent="0.25"/>
  <cols>
    <col min="1" max="1" width="46.5546875" style="2" bestFit="1" customWidth="1"/>
    <col min="2" max="3" width="14.33203125" style="2" customWidth="1"/>
    <col min="4" max="4" width="13.6640625" style="8" customWidth="1"/>
    <col min="5" max="6" width="14.33203125" style="2" customWidth="1"/>
    <col min="7" max="16384" width="9.109375" style="2"/>
  </cols>
  <sheetData>
    <row r="1" spans="1:6" s="10" customFormat="1" ht="18" customHeight="1" x14ac:dyDescent="0.3">
      <c r="A1" s="59" t="s">
        <v>0</v>
      </c>
      <c r="B1" s="59"/>
      <c r="C1" s="59"/>
      <c r="D1" s="59"/>
      <c r="E1" s="59"/>
      <c r="F1" s="59"/>
    </row>
    <row r="2" spans="1:6" s="10" customFormat="1" ht="18" customHeight="1" x14ac:dyDescent="0.3">
      <c r="A2" s="59" t="s">
        <v>26</v>
      </c>
      <c r="B2" s="59"/>
      <c r="C2" s="59"/>
      <c r="D2" s="59"/>
      <c r="E2" s="59"/>
      <c r="F2" s="59"/>
    </row>
    <row r="3" spans="1:6" ht="45.75" customHeight="1" x14ac:dyDescent="0.25">
      <c r="A3" s="11"/>
      <c r="B3" s="12" t="s">
        <v>28</v>
      </c>
      <c r="C3" s="12" t="s">
        <v>56</v>
      </c>
      <c r="D3" s="13" t="s">
        <v>48</v>
      </c>
      <c r="E3" s="12" t="s">
        <v>29</v>
      </c>
      <c r="F3" s="12" t="s">
        <v>49</v>
      </c>
    </row>
    <row r="4" spans="1:6" x14ac:dyDescent="0.25">
      <c r="A4" s="14" t="s">
        <v>7</v>
      </c>
      <c r="B4" s="15" t="s">
        <v>36</v>
      </c>
      <c r="C4" s="15" t="s">
        <v>36</v>
      </c>
      <c r="D4" s="15"/>
      <c r="E4" s="15" t="s">
        <v>36</v>
      </c>
      <c r="F4" s="15" t="s">
        <v>36</v>
      </c>
    </row>
    <row r="5" spans="1:6" x14ac:dyDescent="0.25">
      <c r="A5" s="14" t="s">
        <v>34</v>
      </c>
      <c r="B5" s="11"/>
      <c r="C5" s="11"/>
      <c r="D5" s="16"/>
      <c r="E5" s="11"/>
      <c r="F5" s="11"/>
    </row>
    <row r="6" spans="1:6" x14ac:dyDescent="0.25">
      <c r="A6" s="11" t="s">
        <v>1</v>
      </c>
      <c r="B6" s="17">
        <f>3500-630</f>
        <v>2870</v>
      </c>
      <c r="C6" s="17">
        <f>206.44+206.44</f>
        <v>412.88</v>
      </c>
      <c r="D6" s="18">
        <f>(C6/B6)</f>
        <v>0.14386062717770035</v>
      </c>
      <c r="E6" s="17">
        <f>ROUND((11.91*4*50),-1)</f>
        <v>2380</v>
      </c>
      <c r="F6" s="17">
        <f>B6-E6</f>
        <v>490</v>
      </c>
    </row>
    <row r="7" spans="1:6" x14ac:dyDescent="0.25">
      <c r="A7" s="11" t="s">
        <v>35</v>
      </c>
      <c r="B7" s="17">
        <v>630</v>
      </c>
      <c r="C7" s="17">
        <f>262.24+366.5+1</f>
        <v>629.74</v>
      </c>
      <c r="D7" s="18">
        <f t="shared" ref="D7:D45" si="0">(C7/B7)</f>
        <v>0.99958730158730158</v>
      </c>
      <c r="E7" s="17">
        <v>630</v>
      </c>
      <c r="F7" s="17">
        <f t="shared" ref="F7:F58" si="1">B7-E7</f>
        <v>0</v>
      </c>
    </row>
    <row r="8" spans="1:6" x14ac:dyDescent="0.25">
      <c r="A8" s="11" t="s">
        <v>22</v>
      </c>
      <c r="B8" s="17">
        <v>300</v>
      </c>
      <c r="C8" s="17">
        <v>0</v>
      </c>
      <c r="D8" s="18">
        <f>(C8/B8)</f>
        <v>0</v>
      </c>
      <c r="E8" s="17">
        <v>0</v>
      </c>
      <c r="F8" s="17">
        <f>B8-E8</f>
        <v>300</v>
      </c>
    </row>
    <row r="9" spans="1:6" x14ac:dyDescent="0.25">
      <c r="A9" s="11" t="s">
        <v>25</v>
      </c>
      <c r="B9" s="17">
        <v>150</v>
      </c>
      <c r="C9" s="17">
        <v>0</v>
      </c>
      <c r="D9" s="18">
        <f>(C9/B9)</f>
        <v>0</v>
      </c>
      <c r="E9" s="17">
        <v>0</v>
      </c>
      <c r="F9" s="17">
        <f>B9-E9</f>
        <v>150</v>
      </c>
    </row>
    <row r="10" spans="1:6" x14ac:dyDescent="0.25">
      <c r="A10" s="11"/>
      <c r="B10" s="19">
        <f>SUM(B6:B9)</f>
        <v>3950</v>
      </c>
      <c r="C10" s="19">
        <f>SUM(C6:C9)</f>
        <v>1042.6199999999999</v>
      </c>
      <c r="D10" s="20"/>
      <c r="E10" s="19">
        <f>SUM(E6:E9)</f>
        <v>3010</v>
      </c>
      <c r="F10" s="19">
        <f>SUM(F6:F9)</f>
        <v>940</v>
      </c>
    </row>
    <row r="11" spans="1:6" x14ac:dyDescent="0.25">
      <c r="A11" s="14" t="s">
        <v>18</v>
      </c>
      <c r="B11" s="17"/>
      <c r="C11" s="17"/>
      <c r="D11" s="18"/>
      <c r="E11" s="17"/>
      <c r="F11" s="17"/>
    </row>
    <row r="12" spans="1:6" x14ac:dyDescent="0.25">
      <c r="A12" s="11" t="s">
        <v>37</v>
      </c>
      <c r="B12" s="17">
        <v>150</v>
      </c>
      <c r="C12" s="17">
        <f>24*0.45+19.71+10.8</f>
        <v>41.31</v>
      </c>
      <c r="D12" s="18">
        <f>(C12/B12)</f>
        <v>0.27540000000000003</v>
      </c>
      <c r="E12" s="17">
        <v>140</v>
      </c>
      <c r="F12" s="17">
        <f>B12-E12</f>
        <v>10</v>
      </c>
    </row>
    <row r="13" spans="1:6" x14ac:dyDescent="0.25">
      <c r="A13" s="11" t="s">
        <v>15</v>
      </c>
      <c r="B13" s="21">
        <v>150</v>
      </c>
      <c r="C13" s="17">
        <f>94*0.45</f>
        <v>42.300000000000004</v>
      </c>
      <c r="D13" s="18">
        <f>(C13/B13)</f>
        <v>0.28200000000000003</v>
      </c>
      <c r="E13" s="21">
        <v>120</v>
      </c>
      <c r="F13" s="17">
        <f>B13-E13</f>
        <v>30</v>
      </c>
    </row>
    <row r="14" spans="1:6" x14ac:dyDescent="0.25">
      <c r="A14" s="11"/>
      <c r="B14" s="19">
        <f>SUM(B12:B13)</f>
        <v>300</v>
      </c>
      <c r="C14" s="19">
        <f t="shared" ref="C14:F14" si="2">SUM(C12:C13)</f>
        <v>83.610000000000014</v>
      </c>
      <c r="D14" s="22"/>
      <c r="E14" s="19">
        <f t="shared" si="2"/>
        <v>260</v>
      </c>
      <c r="F14" s="19">
        <f t="shared" si="2"/>
        <v>40</v>
      </c>
    </row>
    <row r="15" spans="1:6" x14ac:dyDescent="0.25">
      <c r="A15" s="14" t="s">
        <v>39</v>
      </c>
      <c r="B15" s="21"/>
      <c r="C15" s="17"/>
      <c r="D15" s="18"/>
      <c r="E15" s="21"/>
      <c r="F15" s="17"/>
    </row>
    <row r="16" spans="1:6" x14ac:dyDescent="0.25">
      <c r="A16" s="11" t="s">
        <v>19</v>
      </c>
      <c r="B16" s="17">
        <v>200</v>
      </c>
      <c r="C16" s="17">
        <v>0</v>
      </c>
      <c r="D16" s="18">
        <f>(C16/B16)</f>
        <v>0</v>
      </c>
      <c r="E16" s="17">
        <v>0</v>
      </c>
      <c r="F16" s="17">
        <f>B16-E16</f>
        <v>200</v>
      </c>
    </row>
    <row r="17" spans="1:6" x14ac:dyDescent="0.25">
      <c r="A17" s="11" t="s">
        <v>16</v>
      </c>
      <c r="B17" s="17">
        <v>100</v>
      </c>
      <c r="C17" s="17">
        <v>0</v>
      </c>
      <c r="D17" s="18">
        <f>(C17/B17)</f>
        <v>0</v>
      </c>
      <c r="E17" s="17">
        <v>0</v>
      </c>
      <c r="F17" s="17">
        <f>B17-E17</f>
        <v>100</v>
      </c>
    </row>
    <row r="18" spans="1:6" x14ac:dyDescent="0.25">
      <c r="A18" s="11" t="s">
        <v>33</v>
      </c>
      <c r="B18" s="17">
        <v>100</v>
      </c>
      <c r="C18" s="17">
        <v>0</v>
      </c>
      <c r="D18" s="18">
        <f>(C18/B18)</f>
        <v>0</v>
      </c>
      <c r="E18" s="17">
        <v>100</v>
      </c>
      <c r="F18" s="17">
        <f>B18-E18</f>
        <v>0</v>
      </c>
    </row>
    <row r="19" spans="1:6" x14ac:dyDescent="0.25">
      <c r="A19" s="11" t="s">
        <v>17</v>
      </c>
      <c r="B19" s="17">
        <v>25</v>
      </c>
      <c r="C19" s="17">
        <v>14.99</v>
      </c>
      <c r="D19" s="18">
        <f t="shared" si="0"/>
        <v>0.59960000000000002</v>
      </c>
      <c r="E19" s="17">
        <v>15</v>
      </c>
      <c r="F19" s="17">
        <f t="shared" si="1"/>
        <v>10</v>
      </c>
    </row>
    <row r="20" spans="1:6" x14ac:dyDescent="0.25">
      <c r="A20" s="11" t="s">
        <v>38</v>
      </c>
      <c r="B20" s="17">
        <v>0</v>
      </c>
      <c r="C20" s="17">
        <v>0</v>
      </c>
      <c r="D20" s="18">
        <v>0</v>
      </c>
      <c r="E20" s="17">
        <v>0</v>
      </c>
      <c r="F20" s="17">
        <f>B20-E20</f>
        <v>0</v>
      </c>
    </row>
    <row r="21" spans="1:6" x14ac:dyDescent="0.25">
      <c r="A21" s="11" t="s">
        <v>4</v>
      </c>
      <c r="B21" s="17">
        <v>350</v>
      </c>
      <c r="C21" s="17">
        <v>0</v>
      </c>
      <c r="D21" s="18">
        <f>(C21/B21)</f>
        <v>0</v>
      </c>
      <c r="E21" s="17">
        <v>350</v>
      </c>
      <c r="F21" s="17">
        <f>B21-E21</f>
        <v>0</v>
      </c>
    </row>
    <row r="22" spans="1:6" x14ac:dyDescent="0.25">
      <c r="A22" s="11" t="s">
        <v>2</v>
      </c>
      <c r="B22" s="17">
        <v>250</v>
      </c>
      <c r="C22" s="17">
        <v>0</v>
      </c>
      <c r="D22" s="18">
        <f t="shared" si="0"/>
        <v>0</v>
      </c>
      <c r="E22" s="17">
        <v>250</v>
      </c>
      <c r="F22" s="17">
        <f t="shared" si="1"/>
        <v>0</v>
      </c>
    </row>
    <row r="23" spans="1:6" x14ac:dyDescent="0.25">
      <c r="A23" s="11" t="s">
        <v>5</v>
      </c>
      <c r="B23" s="17">
        <v>250</v>
      </c>
      <c r="C23" s="17">
        <v>208</v>
      </c>
      <c r="D23" s="18">
        <f t="shared" si="0"/>
        <v>0.83199999999999996</v>
      </c>
      <c r="E23" s="17">
        <v>210</v>
      </c>
      <c r="F23" s="17">
        <f t="shared" si="1"/>
        <v>40</v>
      </c>
    </row>
    <row r="24" spans="1:6" x14ac:dyDescent="0.25">
      <c r="A24" s="11" t="s">
        <v>15</v>
      </c>
      <c r="B24" s="17">
        <v>200</v>
      </c>
      <c r="C24" s="17">
        <v>115</v>
      </c>
      <c r="D24" s="18">
        <f t="shared" si="0"/>
        <v>0.57499999999999996</v>
      </c>
      <c r="E24" s="17">
        <v>200</v>
      </c>
      <c r="F24" s="17">
        <f t="shared" si="1"/>
        <v>0</v>
      </c>
    </row>
    <row r="25" spans="1:6" s="3" customFormat="1" x14ac:dyDescent="0.25">
      <c r="A25" s="23" t="s">
        <v>8</v>
      </c>
      <c r="B25" s="24">
        <v>100</v>
      </c>
      <c r="C25" s="24">
        <v>50</v>
      </c>
      <c r="D25" s="18">
        <f t="shared" si="0"/>
        <v>0.5</v>
      </c>
      <c r="E25" s="24">
        <v>100</v>
      </c>
      <c r="F25" s="24">
        <f t="shared" si="1"/>
        <v>0</v>
      </c>
    </row>
    <row r="26" spans="1:6" x14ac:dyDescent="0.25">
      <c r="A26" s="11" t="s">
        <v>12</v>
      </c>
      <c r="B26" s="17">
        <v>40</v>
      </c>
      <c r="C26" s="17">
        <v>0</v>
      </c>
      <c r="D26" s="18">
        <f t="shared" si="0"/>
        <v>0</v>
      </c>
      <c r="E26" s="17">
        <v>40</v>
      </c>
      <c r="F26" s="17">
        <f t="shared" si="1"/>
        <v>0</v>
      </c>
    </row>
    <row r="27" spans="1:6" x14ac:dyDescent="0.25">
      <c r="A27" s="11"/>
      <c r="B27" s="19">
        <f>SUM(B16:B26)</f>
        <v>1615</v>
      </c>
      <c r="C27" s="19">
        <f>SUM(C16:C26)</f>
        <v>387.99</v>
      </c>
      <c r="D27" s="20"/>
      <c r="E27" s="19">
        <f>SUM(E16:E26)</f>
        <v>1265</v>
      </c>
      <c r="F27" s="19">
        <f>SUM(F16:F26)</f>
        <v>350</v>
      </c>
    </row>
    <row r="28" spans="1:6" x14ac:dyDescent="0.25">
      <c r="A28" s="14" t="s">
        <v>6</v>
      </c>
      <c r="B28" s="17"/>
      <c r="C28" s="17"/>
      <c r="D28" s="18"/>
      <c r="E28" s="17"/>
      <c r="F28" s="17">
        <f t="shared" si="1"/>
        <v>0</v>
      </c>
    </row>
    <row r="29" spans="1:6" x14ac:dyDescent="0.25">
      <c r="A29" s="11" t="s">
        <v>40</v>
      </c>
      <c r="B29" s="17">
        <v>750</v>
      </c>
      <c r="C29" s="17">
        <v>0</v>
      </c>
      <c r="D29" s="18">
        <f t="shared" si="0"/>
        <v>0</v>
      </c>
      <c r="E29" s="17">
        <v>750</v>
      </c>
      <c r="F29" s="17">
        <f t="shared" si="1"/>
        <v>0</v>
      </c>
    </row>
    <row r="30" spans="1:6" x14ac:dyDescent="0.25">
      <c r="A30" s="11" t="s">
        <v>50</v>
      </c>
      <c r="B30" s="17">
        <v>150</v>
      </c>
      <c r="C30" s="17">
        <v>0</v>
      </c>
      <c r="D30" s="18">
        <f t="shared" si="0"/>
        <v>0</v>
      </c>
      <c r="E30" s="17">
        <v>150</v>
      </c>
      <c r="F30" s="17">
        <f t="shared" si="1"/>
        <v>0</v>
      </c>
    </row>
    <row r="31" spans="1:6" x14ac:dyDescent="0.25">
      <c r="A31" s="11" t="s">
        <v>41</v>
      </c>
      <c r="B31" s="17">
        <v>0</v>
      </c>
      <c r="C31" s="17">
        <v>0</v>
      </c>
      <c r="D31" s="18">
        <v>0</v>
      </c>
      <c r="E31" s="17">
        <v>0</v>
      </c>
      <c r="F31" s="17">
        <f t="shared" si="1"/>
        <v>0</v>
      </c>
    </row>
    <row r="32" spans="1:6" x14ac:dyDescent="0.25">
      <c r="A32" s="11" t="s">
        <v>46</v>
      </c>
      <c r="B32" s="17">
        <v>0</v>
      </c>
      <c r="C32" s="17"/>
      <c r="D32" s="18">
        <v>0</v>
      </c>
      <c r="E32" s="17">
        <v>0</v>
      </c>
      <c r="F32" s="17">
        <f t="shared" si="1"/>
        <v>0</v>
      </c>
    </row>
    <row r="33" spans="1:6" x14ac:dyDescent="0.25">
      <c r="A33" s="11" t="s">
        <v>42</v>
      </c>
      <c r="B33" s="17">
        <v>500</v>
      </c>
      <c r="C33" s="17">
        <v>0</v>
      </c>
      <c r="D33" s="18">
        <f t="shared" si="0"/>
        <v>0</v>
      </c>
      <c r="E33" s="17">
        <v>500</v>
      </c>
      <c r="F33" s="17">
        <f t="shared" si="1"/>
        <v>0</v>
      </c>
    </row>
    <row r="34" spans="1:6" x14ac:dyDescent="0.25">
      <c r="A34" s="11" t="s">
        <v>43</v>
      </c>
      <c r="B34" s="17">
        <v>500</v>
      </c>
      <c r="C34" s="17">
        <v>394</v>
      </c>
      <c r="D34" s="18">
        <f t="shared" si="0"/>
        <v>0.78800000000000003</v>
      </c>
      <c r="E34" s="17">
        <v>400</v>
      </c>
      <c r="F34" s="17">
        <f t="shared" si="1"/>
        <v>100</v>
      </c>
    </row>
    <row r="35" spans="1:6" x14ac:dyDescent="0.25">
      <c r="A35" s="11"/>
      <c r="B35" s="19">
        <f>SUM(B29:B34)</f>
        <v>1900</v>
      </c>
      <c r="C35" s="19">
        <f>SUM(C26:C34)</f>
        <v>781.99</v>
      </c>
      <c r="D35" s="20"/>
      <c r="E35" s="19">
        <f>SUM(E26:E34)</f>
        <v>3105</v>
      </c>
      <c r="F35" s="19">
        <f>SUM(F26:F34)</f>
        <v>450</v>
      </c>
    </row>
    <row r="36" spans="1:6" x14ac:dyDescent="0.25">
      <c r="A36" s="14" t="s">
        <v>45</v>
      </c>
      <c r="B36" s="17"/>
      <c r="C36" s="17"/>
      <c r="D36" s="18"/>
      <c r="E36" s="17"/>
      <c r="F36" s="17"/>
    </row>
    <row r="37" spans="1:6" x14ac:dyDescent="0.25">
      <c r="A37" s="11" t="s">
        <v>44</v>
      </c>
      <c r="B37" s="19">
        <f>1750+1000</f>
        <v>2750</v>
      </c>
      <c r="C37" s="19">
        <v>0</v>
      </c>
      <c r="D37" s="20">
        <f t="shared" si="0"/>
        <v>0</v>
      </c>
      <c r="E37" s="19">
        <v>2750</v>
      </c>
      <c r="F37" s="19">
        <f t="shared" si="1"/>
        <v>0</v>
      </c>
    </row>
    <row r="38" spans="1:6" x14ac:dyDescent="0.25">
      <c r="A38" s="11"/>
      <c r="B38" s="17"/>
      <c r="C38" s="17"/>
      <c r="D38" s="18"/>
      <c r="E38" s="17"/>
      <c r="F38" s="17"/>
    </row>
    <row r="39" spans="1:6" x14ac:dyDescent="0.25">
      <c r="A39" s="14" t="s">
        <v>9</v>
      </c>
      <c r="B39" s="17"/>
      <c r="C39" s="17"/>
      <c r="D39" s="18"/>
      <c r="E39" s="17"/>
      <c r="F39" s="17"/>
    </row>
    <row r="40" spans="1:6" x14ac:dyDescent="0.25">
      <c r="A40" s="11" t="s">
        <v>23</v>
      </c>
      <c r="B40" s="19">
        <v>300</v>
      </c>
      <c r="C40" s="19">
        <v>0</v>
      </c>
      <c r="D40" s="25">
        <f t="shared" si="0"/>
        <v>0</v>
      </c>
      <c r="E40" s="19">
        <v>300</v>
      </c>
      <c r="F40" s="19">
        <f t="shared" si="1"/>
        <v>0</v>
      </c>
    </row>
    <row r="41" spans="1:6" x14ac:dyDescent="0.25">
      <c r="A41" s="26"/>
      <c r="B41" s="17"/>
      <c r="C41" s="17"/>
      <c r="D41" s="18"/>
      <c r="E41" s="17"/>
      <c r="F41" s="17"/>
    </row>
    <row r="42" spans="1:6" x14ac:dyDescent="0.25">
      <c r="A42" s="27" t="s">
        <v>53</v>
      </c>
      <c r="B42" s="17"/>
      <c r="C42" s="17"/>
      <c r="D42" s="18"/>
      <c r="E42" s="17"/>
      <c r="F42" s="17"/>
    </row>
    <row r="43" spans="1:6" x14ac:dyDescent="0.25">
      <c r="A43" s="23" t="s">
        <v>20</v>
      </c>
      <c r="B43" s="17">
        <v>2000</v>
      </c>
      <c r="C43" s="17">
        <v>0</v>
      </c>
      <c r="D43" s="18">
        <f t="shared" si="0"/>
        <v>0</v>
      </c>
      <c r="E43" s="17">
        <v>2000</v>
      </c>
      <c r="F43" s="17">
        <f t="shared" si="1"/>
        <v>0</v>
      </c>
    </row>
    <row r="44" spans="1:6" x14ac:dyDescent="0.25">
      <c r="A44" s="23" t="s">
        <v>30</v>
      </c>
      <c r="B44" s="17">
        <v>1000</v>
      </c>
      <c r="C44" s="17">
        <v>0</v>
      </c>
      <c r="D44" s="18">
        <f t="shared" si="0"/>
        <v>0</v>
      </c>
      <c r="E44" s="17">
        <v>1000</v>
      </c>
      <c r="F44" s="17">
        <f t="shared" si="1"/>
        <v>0</v>
      </c>
    </row>
    <row r="45" spans="1:6" x14ac:dyDescent="0.25">
      <c r="A45" s="23" t="s">
        <v>31</v>
      </c>
      <c r="B45" s="17">
        <v>2000</v>
      </c>
      <c r="C45" s="17">
        <v>0</v>
      </c>
      <c r="D45" s="18">
        <f t="shared" si="0"/>
        <v>0</v>
      </c>
      <c r="E45" s="17">
        <v>2000</v>
      </c>
      <c r="F45" s="17">
        <f t="shared" si="1"/>
        <v>0</v>
      </c>
    </row>
    <row r="46" spans="1:6" x14ac:dyDescent="0.25">
      <c r="A46" s="11"/>
      <c r="B46" s="19">
        <f>SUM(B43:B45)</f>
        <v>5000</v>
      </c>
      <c r="C46" s="19">
        <f t="shared" ref="C46:F46" si="3">SUM(C43:C45)</f>
        <v>0</v>
      </c>
      <c r="D46" s="22"/>
      <c r="E46" s="19">
        <f t="shared" si="3"/>
        <v>5000</v>
      </c>
      <c r="F46" s="19">
        <f t="shared" si="3"/>
        <v>0</v>
      </c>
    </row>
    <row r="47" spans="1:6" x14ac:dyDescent="0.25">
      <c r="A47" s="27" t="s">
        <v>47</v>
      </c>
      <c r="B47" s="17"/>
      <c r="C47" s="17"/>
      <c r="D47" s="18"/>
      <c r="E47" s="17"/>
      <c r="F47" s="17"/>
    </row>
    <row r="48" spans="1:6" x14ac:dyDescent="0.25">
      <c r="A48" s="23" t="s">
        <v>54</v>
      </c>
      <c r="B48" s="19">
        <v>3011</v>
      </c>
      <c r="C48" s="19">
        <v>0</v>
      </c>
      <c r="D48" s="25">
        <f t="shared" ref="D48" si="4">(C48/B48)</f>
        <v>0</v>
      </c>
      <c r="E48" s="19">
        <v>0</v>
      </c>
      <c r="F48" s="19">
        <f t="shared" ref="F48" si="5">B48-E48</f>
        <v>3011</v>
      </c>
    </row>
    <row r="49" spans="1:7" x14ac:dyDescent="0.25">
      <c r="A49" s="27"/>
      <c r="B49" s="17"/>
      <c r="C49" s="17"/>
      <c r="D49" s="16"/>
      <c r="E49" s="17"/>
      <c r="F49" s="17">
        <f t="shared" si="1"/>
        <v>0</v>
      </c>
    </row>
    <row r="50" spans="1:7" s="1" customFormat="1" x14ac:dyDescent="0.25">
      <c r="A50" s="30" t="s">
        <v>51</v>
      </c>
      <c r="B50" s="31">
        <f>B46+B40+B37+B27+B14+B10+B35+B48</f>
        <v>18826</v>
      </c>
      <c r="C50" s="31">
        <f>C46+C40+C37+C27+C14+C10+C35+C48</f>
        <v>2296.21</v>
      </c>
      <c r="D50" s="32"/>
      <c r="E50" s="31">
        <f>E46+E40+E37+E27+E14+E10+E35+E48</f>
        <v>15690</v>
      </c>
      <c r="F50" s="31">
        <f>F46+F40+F37+F27+F14+F10+F35+F48</f>
        <v>4791</v>
      </c>
    </row>
    <row r="51" spans="1:7" s="1" customFormat="1" x14ac:dyDescent="0.25">
      <c r="A51" s="28"/>
      <c r="B51" s="19"/>
      <c r="C51" s="19"/>
      <c r="D51" s="22"/>
      <c r="E51" s="19"/>
      <c r="F51" s="19"/>
    </row>
    <row r="52" spans="1:7" x14ac:dyDescent="0.25">
      <c r="A52" s="28" t="s">
        <v>52</v>
      </c>
      <c r="B52" s="17"/>
      <c r="C52" s="17"/>
      <c r="D52" s="16"/>
      <c r="E52" s="17"/>
      <c r="F52" s="17"/>
    </row>
    <row r="53" spans="1:7" x14ac:dyDescent="0.25">
      <c r="A53" s="14" t="s">
        <v>10</v>
      </c>
      <c r="B53" s="17"/>
      <c r="C53" s="17"/>
      <c r="D53" s="16"/>
      <c r="E53" s="17"/>
      <c r="F53" s="17">
        <f t="shared" si="1"/>
        <v>0</v>
      </c>
    </row>
    <row r="54" spans="1:7" x14ac:dyDescent="0.25">
      <c r="A54" s="11" t="s">
        <v>11</v>
      </c>
      <c r="B54" s="17">
        <v>7000</v>
      </c>
      <c r="C54" s="17">
        <v>3500</v>
      </c>
      <c r="D54" s="18">
        <f t="shared" ref="D54:D57" si="6">(C54/B54)</f>
        <v>0.5</v>
      </c>
      <c r="E54" s="17">
        <v>7000</v>
      </c>
      <c r="F54" s="17">
        <f t="shared" si="1"/>
        <v>0</v>
      </c>
    </row>
    <row r="55" spans="1:7" x14ac:dyDescent="0.25">
      <c r="A55" s="11" t="s">
        <v>13</v>
      </c>
      <c r="B55" s="17">
        <v>10</v>
      </c>
      <c r="C55" s="17">
        <v>0</v>
      </c>
      <c r="D55" s="18">
        <f t="shared" si="6"/>
        <v>0</v>
      </c>
      <c r="E55" s="17">
        <v>10</v>
      </c>
      <c r="F55" s="17">
        <f t="shared" si="1"/>
        <v>0</v>
      </c>
    </row>
    <row r="56" spans="1:7" x14ac:dyDescent="0.25">
      <c r="A56" s="11" t="s">
        <v>14</v>
      </c>
      <c r="B56" s="17">
        <v>5</v>
      </c>
      <c r="C56" s="17">
        <v>0</v>
      </c>
      <c r="D56" s="18">
        <f t="shared" si="6"/>
        <v>0</v>
      </c>
      <c r="E56" s="17">
        <v>5</v>
      </c>
      <c r="F56" s="17">
        <f t="shared" si="1"/>
        <v>0</v>
      </c>
    </row>
    <row r="57" spans="1:7" x14ac:dyDescent="0.25">
      <c r="A57" s="11" t="s">
        <v>32</v>
      </c>
      <c r="B57" s="17">
        <v>11810.71</v>
      </c>
      <c r="C57" s="17">
        <v>0</v>
      </c>
      <c r="D57" s="18">
        <f t="shared" si="6"/>
        <v>0</v>
      </c>
      <c r="E57" s="17">
        <v>7020</v>
      </c>
      <c r="F57" s="17">
        <f t="shared" si="1"/>
        <v>4790.7099999999991</v>
      </c>
      <c r="G57" s="2" t="s">
        <v>55</v>
      </c>
    </row>
    <row r="58" spans="1:7" x14ac:dyDescent="0.25">
      <c r="A58" s="28" t="s">
        <v>3</v>
      </c>
      <c r="B58" s="19">
        <f>SUM(B54:B57)</f>
        <v>18825.71</v>
      </c>
      <c r="C58" s="19">
        <f>SUM(C54:C57)</f>
        <v>3500</v>
      </c>
      <c r="D58" s="29"/>
      <c r="E58" s="19">
        <f>SUM(E54:E57)</f>
        <v>14035</v>
      </c>
      <c r="F58" s="19">
        <f t="shared" si="1"/>
        <v>4790.7099999999991</v>
      </c>
    </row>
    <row r="59" spans="1:7" x14ac:dyDescent="0.25">
      <c r="B59" s="6"/>
      <c r="C59" s="6"/>
      <c r="E59" s="6"/>
      <c r="F59" s="6"/>
    </row>
    <row r="60" spans="1:7" x14ac:dyDescent="0.25">
      <c r="B60" s="6">
        <f>B58-B50</f>
        <v>-0.29000000000087311</v>
      </c>
      <c r="C60" s="6">
        <f>B57+C58-C50</f>
        <v>13014.5</v>
      </c>
      <c r="E60" s="6"/>
      <c r="F60" s="6"/>
    </row>
    <row r="61" spans="1:7" x14ac:dyDescent="0.25">
      <c r="A61" s="5"/>
      <c r="B61" s="6"/>
      <c r="C61" s="6"/>
      <c r="E61" s="6"/>
      <c r="F61" s="6"/>
    </row>
    <row r="62" spans="1:7" x14ac:dyDescent="0.25">
      <c r="B62" s="6"/>
      <c r="C62" s="6"/>
      <c r="E62" s="6"/>
      <c r="F62" s="6"/>
    </row>
    <row r="63" spans="1:7" x14ac:dyDescent="0.25">
      <c r="B63" s="6"/>
      <c r="C63" s="6"/>
      <c r="E63" s="6"/>
      <c r="F63" s="6"/>
    </row>
    <row r="64" spans="1:7" x14ac:dyDescent="0.25">
      <c r="B64" s="6"/>
      <c r="C64" s="6"/>
      <c r="E64" s="6"/>
      <c r="F64" s="6"/>
    </row>
    <row r="65" spans="1:6" x14ac:dyDescent="0.25">
      <c r="E65" s="6"/>
      <c r="F65" s="6"/>
    </row>
    <row r="66" spans="1:6" x14ac:dyDescent="0.25">
      <c r="E66" s="6"/>
      <c r="F66" s="6"/>
    </row>
    <row r="67" spans="1:6" x14ac:dyDescent="0.25">
      <c r="E67" s="6"/>
      <c r="F67" s="6"/>
    </row>
    <row r="68" spans="1:6" x14ac:dyDescent="0.25">
      <c r="E68" s="7"/>
      <c r="F68" s="6"/>
    </row>
    <row r="69" spans="1:6" x14ac:dyDescent="0.25">
      <c r="E69" s="6"/>
      <c r="F69" s="6"/>
    </row>
    <row r="70" spans="1:6" x14ac:dyDescent="0.25">
      <c r="A70" s="4" t="s">
        <v>21</v>
      </c>
      <c r="B70" s="6">
        <v>1750</v>
      </c>
      <c r="C70" s="6">
        <v>0</v>
      </c>
      <c r="D70" s="9">
        <f>(C70/B70)</f>
        <v>0</v>
      </c>
      <c r="E70" s="6">
        <v>1750</v>
      </c>
      <c r="F70" s="6">
        <f>B70-E70</f>
        <v>0</v>
      </c>
    </row>
    <row r="71" spans="1:6" x14ac:dyDescent="0.25">
      <c r="A71" s="3"/>
      <c r="B71" s="6"/>
      <c r="C71" s="6"/>
      <c r="D71" s="9" t="e">
        <f>(C71/B71)</f>
        <v>#DIV/0!</v>
      </c>
      <c r="E71" s="6"/>
      <c r="F71" s="6">
        <f>B71-E71</f>
        <v>0</v>
      </c>
    </row>
    <row r="72" spans="1:6" x14ac:dyDescent="0.25">
      <c r="A72" s="4" t="s">
        <v>24</v>
      </c>
      <c r="B72" s="6">
        <v>1000</v>
      </c>
      <c r="C72" s="6">
        <v>0</v>
      </c>
      <c r="D72" s="9">
        <f>(C72/B72)</f>
        <v>0</v>
      </c>
      <c r="E72" s="6">
        <v>1000</v>
      </c>
      <c r="F72" s="6">
        <f>B72-E72</f>
        <v>0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2025 2026</vt:lpstr>
      <vt:lpstr>Sheet1</vt:lpstr>
      <vt:lpstr>September</vt:lpstr>
      <vt:lpstr>August</vt:lpstr>
      <vt:lpstr>June</vt:lpstr>
      <vt:lpstr>May</vt:lpstr>
      <vt:lpstr>'2025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Moorcroft</dc:creator>
  <cp:lastModifiedBy>Bagbyandbalk Parishcouncil</cp:lastModifiedBy>
  <cp:lastPrinted>2023-11-01T11:35:06Z</cp:lastPrinted>
  <dcterms:created xsi:type="dcterms:W3CDTF">2018-10-08T08:11:21Z</dcterms:created>
  <dcterms:modified xsi:type="dcterms:W3CDTF">2024-11-06T18:12:26Z</dcterms:modified>
</cp:coreProperties>
</file>