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4ba7778dd8c685f/Documents/April 2025 to March 2026/Finance/"/>
    </mc:Choice>
  </mc:AlternateContent>
  <xr:revisionPtr revIDLastSave="5" documentId="8_{DA3C8B37-B2D2-4B52-95CB-85FBB2673A3A}" xr6:coauthVersionLast="47" xr6:coauthVersionMax="47" xr10:uidLastSave="{922CBD2C-862A-4F35-9FBD-495E305809A1}"/>
  <bookViews>
    <workbookView xWindow="-108" yWindow="-108" windowWidth="23256" windowHeight="12456" xr2:uid="{CF5F9755-E9FC-46D6-854A-167A5BE22542}"/>
  </bookViews>
  <sheets>
    <sheet name="BUDGET" sheetId="5" r:id="rId1"/>
    <sheet name="Sheet1" sheetId="6" r:id="rId2"/>
  </sheets>
  <definedNames>
    <definedName name="_xlnm.Print_Area" localSheetId="0">BUDGET!$A$1:$E$66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5" l="1"/>
  <c r="N9" i="5"/>
  <c r="M10" i="5"/>
  <c r="M9" i="5"/>
  <c r="L10" i="5"/>
  <c r="H39" i="5" l="1"/>
  <c r="C39" i="5"/>
  <c r="B39" i="5"/>
  <c r="G66" i="5" l="1"/>
  <c r="H66" i="5"/>
  <c r="E28" i="5"/>
  <c r="H28" i="5"/>
  <c r="H45" i="5" s="1"/>
  <c r="H22" i="5"/>
  <c r="H11" i="5"/>
  <c r="H8" i="5"/>
  <c r="B66" i="5"/>
  <c r="C66" i="5"/>
  <c r="D66" i="5"/>
  <c r="F25" i="5" l="1"/>
  <c r="F42" i="5" l="1"/>
  <c r="F52" i="5"/>
  <c r="F53" i="5"/>
  <c r="F54" i="5"/>
  <c r="F55" i="5"/>
  <c r="F58" i="5"/>
  <c r="F61" i="5"/>
  <c r="F10" i="5"/>
  <c r="F13" i="5"/>
  <c r="F14" i="5"/>
  <c r="F16" i="5"/>
  <c r="F17" i="5"/>
  <c r="F18" i="5"/>
  <c r="F20" i="5"/>
  <c r="F24" i="5"/>
  <c r="F28" i="5" s="1"/>
  <c r="F38" i="5"/>
  <c r="F39" i="5" s="1"/>
  <c r="F6" i="5"/>
  <c r="F8" i="5" s="1"/>
  <c r="F66" i="5" l="1"/>
  <c r="F22" i="5"/>
  <c r="M5" i="5"/>
  <c r="N5" i="5" s="1"/>
  <c r="G42" i="5"/>
  <c r="G38" i="5"/>
  <c r="G39" i="5" s="1"/>
  <c r="G10" i="5" l="1"/>
  <c r="G13" i="5"/>
  <c r="G14" i="5"/>
  <c r="G16" i="5"/>
  <c r="G17" i="5"/>
  <c r="G18" i="5"/>
  <c r="G20" i="5"/>
  <c r="G24" i="5"/>
  <c r="G25" i="5"/>
  <c r="G6" i="5"/>
  <c r="G8" i="5" s="1"/>
  <c r="D31" i="5"/>
  <c r="D32" i="5"/>
  <c r="D34" i="5"/>
  <c r="G22" i="5" l="1"/>
  <c r="G28" i="5"/>
  <c r="D6" i="5"/>
  <c r="D8" i="5" s="1"/>
  <c r="D21" i="5"/>
  <c r="D38" i="5"/>
  <c r="D19" i="5"/>
  <c r="D16" i="5"/>
  <c r="D13" i="5"/>
  <c r="B25" i="5" l="1"/>
  <c r="B12" i="6" l="1"/>
  <c r="B6" i="6"/>
  <c r="B4" i="6"/>
  <c r="D14" i="5" l="1"/>
  <c r="B28" i="5" l="1"/>
  <c r="B22" i="5"/>
  <c r="B11" i="5"/>
  <c r="B8" i="5"/>
  <c r="B45" i="5" l="1"/>
  <c r="D18" i="5" l="1"/>
  <c r="D42" i="5"/>
  <c r="C8" i="5" l="1"/>
  <c r="E22" i="5" l="1"/>
  <c r="E39" i="5" l="1"/>
  <c r="D39" i="5"/>
  <c r="D27" i="5"/>
  <c r="E8" i="5" l="1"/>
  <c r="E11" i="5"/>
  <c r="G11" i="5" l="1"/>
  <c r="G45" i="5" s="1"/>
  <c r="F11" i="5"/>
  <c r="F45" i="5" s="1"/>
  <c r="E45" i="5"/>
  <c r="E66" i="5" l="1"/>
  <c r="D10" i="5"/>
  <c r="D26" i="5" l="1"/>
  <c r="D15" i="5"/>
  <c r="D17" i="5"/>
  <c r="D20" i="5"/>
  <c r="C28" i="5"/>
  <c r="C22" i="5" l="1"/>
  <c r="C45" i="5" s="1"/>
  <c r="C11" i="5"/>
  <c r="D22" i="5" l="1"/>
  <c r="D24" i="5" l="1"/>
  <c r="D25" i="5" l="1"/>
  <c r="D28" i="5" s="1"/>
  <c r="D11" i="5"/>
  <c r="D45" i="5" l="1"/>
</calcChain>
</file>

<file path=xl/sharedStrings.xml><?xml version="1.0" encoding="utf-8"?>
<sst xmlns="http://schemas.openxmlformats.org/spreadsheetml/2006/main" count="87" uniqueCount="85">
  <si>
    <t xml:space="preserve">BAGBY AND BALK PARISH COUNCIL </t>
  </si>
  <si>
    <t>TOTAL</t>
  </si>
  <si>
    <t>£</t>
  </si>
  <si>
    <t>Salary Related Costs</t>
  </si>
  <si>
    <t>Clerk's salary</t>
  </si>
  <si>
    <t>Travel expenses</t>
  </si>
  <si>
    <t>Meetings</t>
  </si>
  <si>
    <t>Training</t>
  </si>
  <si>
    <t xml:space="preserve">Insurance </t>
  </si>
  <si>
    <t>YLCA membership</t>
  </si>
  <si>
    <t>ICO Reg.</t>
  </si>
  <si>
    <t>Open spaces</t>
  </si>
  <si>
    <t>Grants to other bodies</t>
  </si>
  <si>
    <t>Internal Audit</t>
  </si>
  <si>
    <t>Total Expenditure</t>
  </si>
  <si>
    <t>Other Expenses</t>
  </si>
  <si>
    <t>Precept</t>
  </si>
  <si>
    <t>Expenditure</t>
  </si>
  <si>
    <t xml:space="preserve">Printing and Stationery </t>
  </si>
  <si>
    <t>Website</t>
  </si>
  <si>
    <t>Funded from:</t>
  </si>
  <si>
    <t>Income</t>
  </si>
  <si>
    <t>VAT Refund</t>
  </si>
  <si>
    <t xml:space="preserve">Rent </t>
  </si>
  <si>
    <t>Village Maintenance</t>
  </si>
  <si>
    <t>Laptop security and Office 365</t>
  </si>
  <si>
    <t xml:space="preserve">Road Safety </t>
  </si>
  <si>
    <t xml:space="preserve">Planning </t>
  </si>
  <si>
    <t xml:space="preserve">Locality Funding </t>
  </si>
  <si>
    <t>Membership</t>
  </si>
  <si>
    <t>Legal</t>
  </si>
  <si>
    <t>Total</t>
  </si>
  <si>
    <t xml:space="preserve">J Brunton Grant Funding </t>
  </si>
  <si>
    <t>Allotments - construction works</t>
  </si>
  <si>
    <t xml:space="preserve">Community Lottery Funding </t>
  </si>
  <si>
    <t xml:space="preserve">Allotment Income </t>
  </si>
  <si>
    <t xml:space="preserve">Shortfall in funding </t>
  </si>
  <si>
    <t>BBVS</t>
  </si>
  <si>
    <t>Bank Charges</t>
  </si>
  <si>
    <t>Fencing</t>
  </si>
  <si>
    <t>Shed</t>
  </si>
  <si>
    <t>Pollytunnel</t>
  </si>
  <si>
    <t xml:space="preserve">CIL Funding </t>
  </si>
  <si>
    <t xml:space="preserve">Bank Interest </t>
  </si>
  <si>
    <t xml:space="preserve">Other Income </t>
  </si>
  <si>
    <t>Top</t>
  </si>
  <si>
    <t>Budget Monitoring 2025/26</t>
  </si>
  <si>
    <t>Actual 2024/2025</t>
  </si>
  <si>
    <t>2025/26 Budget</t>
  </si>
  <si>
    <t>Other</t>
  </si>
  <si>
    <t>Compost Toilet installation 2025</t>
  </si>
  <si>
    <t>Expenditure to 30/09/2025</t>
  </si>
  <si>
    <t>Grass cutting (village and allotments)</t>
  </si>
  <si>
    <t>Staffing reserves</t>
  </si>
  <si>
    <t>NYC Contribution urban highway grass cutting</t>
  </si>
  <si>
    <t>Increased to train new clerk/Chairman/councillors</t>
  </si>
  <si>
    <t>Staffing</t>
  </si>
  <si>
    <t>Current</t>
  </si>
  <si>
    <t>Election recharges</t>
  </si>
  <si>
    <t>Defibrillator (replacement)</t>
  </si>
  <si>
    <t>Building towards new defib</t>
  </si>
  <si>
    <t>General</t>
  </si>
  <si>
    <t>Allotment</t>
  </si>
  <si>
    <t>No need to increase in future beyond the expected rate of inflation</t>
  </si>
  <si>
    <t xml:space="preserve">Defibrillator </t>
  </si>
  <si>
    <t>VAS battery</t>
  </si>
  <si>
    <t>Tesco Community Fund</t>
  </si>
  <si>
    <t>BUDGET OPTIONS</t>
  </si>
  <si>
    <t>Anticipated Outturn at 31/03/2026</t>
  </si>
  <si>
    <t>Option 2: Increase of 10% on expenditure</t>
  </si>
  <si>
    <t>End of 2026/27</t>
  </si>
  <si>
    <t>End of 2027/28</t>
  </si>
  <si>
    <t>End of 2028/29</t>
  </si>
  <si>
    <t>Anticipated balance carried forward into 2026/27</t>
  </si>
  <si>
    <t>Move to .gov.uk in line with Assertion 10</t>
  </si>
  <si>
    <t>Increased to cover previous 18% inflation</t>
  </si>
  <si>
    <t>Building reserves for Cardiac Science Powerheart G5 battery (approx £400) and saving towards new defib in 2-4 years (approx £1500 at current price)</t>
  </si>
  <si>
    <t>General maintenance reserves funded by allotment income (see below)</t>
  </si>
  <si>
    <t>Option 3: (Option 1 + Larger precept to rebuild reserves)</t>
  </si>
  <si>
    <t>Income plus balance carried forward into 2026/27</t>
  </si>
  <si>
    <t>Elections due May 2027, funds rerouted from General reserves</t>
  </si>
  <si>
    <t>Saving allotment rental income for future projects and maintenance</t>
  </si>
  <si>
    <t>Proposed reserves</t>
  </si>
  <si>
    <t>BUDGET</t>
  </si>
  <si>
    <t>22.9% increase on current precept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</si>
</sst>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2" fillId="2" borderId="1" xfId="0" applyFont="1" applyFill="1" applyBorder="1"/>
    <xf numFmtId="3" fontId="2" fillId="2" borderId="1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1" fontId="5" fillId="0" borderId="0" xfId="0" applyNumberFormat="1" applyFont="1"/>
    <xf numFmtId="1" fontId="1" fillId="0" borderId="0" xfId="0" applyNumberFormat="1" applyFont="1"/>
    <xf numFmtId="3" fontId="1" fillId="2" borderId="1" xfId="0" applyNumberFormat="1" applyFont="1" applyFill="1" applyBorder="1"/>
    <xf numFmtId="0" fontId="1" fillId="2" borderId="1" xfId="0" applyFont="1" applyFill="1" applyBorder="1"/>
    <xf numFmtId="3" fontId="2" fillId="0" borderId="0" xfId="0" applyNumberFormat="1" applyFont="1" applyAlignment="1">
      <alignment horizontal="center" vertical="top"/>
    </xf>
    <xf numFmtId="0" fontId="1" fillId="4" borderId="0" xfId="0" applyFont="1" applyFill="1"/>
    <xf numFmtId="1" fontId="2" fillId="6" borderId="2" xfId="0" applyNumberFormat="1" applyFont="1" applyFill="1" applyBorder="1"/>
    <xf numFmtId="1" fontId="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2" fillId="6" borderId="2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3" fontId="2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3" fontId="5" fillId="2" borderId="1" xfId="0" applyNumberFormat="1" applyFont="1" applyFill="1" applyBorder="1"/>
    <xf numFmtId="0" fontId="6" fillId="2" borderId="1" xfId="0" applyFont="1" applyFill="1" applyBorder="1"/>
    <xf numFmtId="3" fontId="6" fillId="2" borderId="1" xfId="0" applyNumberFormat="1" applyFont="1" applyFill="1" applyBorder="1"/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7" xfId="0" applyFont="1" applyFill="1" applyBorder="1"/>
    <xf numFmtId="1" fontId="1" fillId="4" borderId="3" xfId="0" applyNumberFormat="1" applyFont="1" applyFill="1" applyBorder="1"/>
    <xf numFmtId="1" fontId="1" fillId="4" borderId="7" xfId="0" applyNumberFormat="1" applyFont="1" applyFill="1" applyBorder="1"/>
    <xf numFmtId="1" fontId="2" fillId="6" borderId="5" xfId="0" applyNumberFormat="1" applyFont="1" applyFill="1" applyBorder="1"/>
    <xf numFmtId="0" fontId="2" fillId="6" borderId="5" xfId="0" applyFont="1" applyFill="1" applyBorder="1"/>
    <xf numFmtId="3" fontId="2" fillId="6" borderId="5" xfId="0" applyNumberFormat="1" applyFont="1" applyFill="1" applyBorder="1"/>
    <xf numFmtId="3" fontId="2" fillId="6" borderId="2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3" fontId="1" fillId="2" borderId="0" xfId="0" applyNumberFormat="1" applyFont="1" applyFill="1"/>
    <xf numFmtId="0" fontId="1" fillId="2" borderId="0" xfId="0" applyFont="1" applyFill="1"/>
    <xf numFmtId="3" fontId="1" fillId="7" borderId="0" xfId="0" applyNumberFormat="1" applyFont="1" applyFill="1"/>
    <xf numFmtId="3" fontId="3" fillId="0" borderId="0" xfId="0" applyNumberFormat="1" applyFont="1"/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0" borderId="7" xfId="0" applyNumberFormat="1" applyFont="1" applyBorder="1" applyAlignment="1">
      <alignment horizontal="center"/>
    </xf>
    <xf numFmtId="3" fontId="1" fillId="7" borderId="7" xfId="0" applyNumberFormat="1" applyFont="1" applyFill="1" applyBorder="1" applyAlignment="1">
      <alignment horizontal="right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/>
    <xf numFmtId="3" fontId="1" fillId="3" borderId="6" xfId="0" applyNumberFormat="1" applyFont="1" applyFill="1" applyBorder="1"/>
    <xf numFmtId="0" fontId="2" fillId="0" borderId="7" xfId="0" applyFont="1" applyBorder="1"/>
    <xf numFmtId="3" fontId="2" fillId="2" borderId="2" xfId="0" applyNumberFormat="1" applyFont="1" applyFill="1" applyBorder="1"/>
    <xf numFmtId="3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1" fontId="1" fillId="3" borderId="7" xfId="0" applyNumberFormat="1" applyFont="1" applyFill="1" applyBorder="1"/>
    <xf numFmtId="3" fontId="1" fillId="3" borderId="7" xfId="0" applyNumberFormat="1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" fontId="2" fillId="5" borderId="8" xfId="0" applyNumberFormat="1" applyFont="1" applyFill="1" applyBorder="1"/>
    <xf numFmtId="1" fontId="2" fillId="5" borderId="9" xfId="0" applyNumberFormat="1" applyFont="1" applyFill="1" applyBorder="1"/>
    <xf numFmtId="0" fontId="2" fillId="7" borderId="0" xfId="0" applyFont="1" applyFill="1"/>
    <xf numFmtId="1" fontId="2" fillId="8" borderId="2" xfId="0" applyNumberFormat="1" applyFont="1" applyFill="1" applyBorder="1"/>
    <xf numFmtId="3" fontId="2" fillId="8" borderId="2" xfId="0" applyNumberFormat="1" applyFont="1" applyFill="1" applyBorder="1"/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0" fontId="2" fillId="9" borderId="1" xfId="0" applyFont="1" applyFill="1" applyBorder="1"/>
    <xf numFmtId="1" fontId="1" fillId="9" borderId="1" xfId="0" applyNumberFormat="1" applyFont="1" applyFill="1" applyBorder="1"/>
    <xf numFmtId="0" fontId="5" fillId="9" borderId="1" xfId="0" applyFont="1" applyFill="1" applyBorder="1"/>
    <xf numFmtId="3" fontId="1" fillId="9" borderId="1" xfId="0" applyNumberFormat="1" applyFont="1" applyFill="1" applyBorder="1"/>
    <xf numFmtId="1" fontId="2" fillId="6" borderId="8" xfId="0" applyNumberFormat="1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1" fontId="2" fillId="10" borderId="1" xfId="0" applyNumberFormat="1" applyFont="1" applyFill="1" applyBorder="1"/>
    <xf numFmtId="1" fontId="2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7B1D-7B21-4DF6-8089-DCF63BCE9229}">
  <sheetPr>
    <pageSetUpPr fitToPage="1"/>
  </sheetPr>
  <dimension ref="A1:O69"/>
  <sheetViews>
    <sheetView tabSelected="1" topLeftCell="A3" zoomScale="70" zoomScaleNormal="70" workbookViewId="0">
      <selection activeCell="O4" sqref="O4"/>
    </sheetView>
  </sheetViews>
  <sheetFormatPr defaultColWidth="9.109375" defaultRowHeight="13.8" x14ac:dyDescent="0.25"/>
  <cols>
    <col min="1" max="1" width="54.109375" style="1" customWidth="1"/>
    <col min="2" max="2" width="17.77734375" style="1" hidden="1" customWidth="1"/>
    <col min="3" max="3" width="14.33203125" style="1" hidden="1" customWidth="1"/>
    <col min="4" max="4" width="14.33203125" style="8" hidden="1" customWidth="1"/>
    <col min="5" max="5" width="13.6640625" style="9" customWidth="1"/>
    <col min="6" max="6" width="28" style="1" customWidth="1"/>
    <col min="7" max="7" width="28.21875" style="1" hidden="1" customWidth="1"/>
    <col min="8" max="8" width="33.6640625" style="1" hidden="1" customWidth="1"/>
    <col min="9" max="9" width="24" style="1" customWidth="1"/>
    <col min="10" max="10" width="28" style="1" bestFit="1" customWidth="1"/>
    <col min="11" max="11" width="8.5546875" style="1" bestFit="1" customWidth="1"/>
    <col min="12" max="13" width="16.109375" style="1" customWidth="1"/>
    <col min="14" max="14" width="16.44140625" style="1" customWidth="1"/>
    <col min="15" max="15" width="92.33203125" style="1" bestFit="1" customWidth="1"/>
    <col min="16" max="16384" width="9.109375" style="1"/>
  </cols>
  <sheetData>
    <row r="1" spans="1:15" s="4" customFormat="1" ht="18" customHeight="1" x14ac:dyDescent="0.3">
      <c r="A1" s="83" t="s">
        <v>0</v>
      </c>
      <c r="B1" s="83"/>
      <c r="C1" s="83"/>
      <c r="D1" s="83"/>
      <c r="E1" s="83"/>
    </row>
    <row r="2" spans="1:15" s="4" customFormat="1" ht="18" customHeight="1" thickBot="1" x14ac:dyDescent="0.35">
      <c r="A2" s="83" t="s">
        <v>46</v>
      </c>
      <c r="B2" s="83"/>
      <c r="C2" s="83"/>
      <c r="D2" s="83"/>
      <c r="E2" s="83"/>
      <c r="F2" s="84" t="s">
        <v>67</v>
      </c>
      <c r="G2" s="85"/>
      <c r="H2" s="18"/>
    </row>
    <row r="3" spans="1:15" ht="45.75" customHeight="1" thickBot="1" x14ac:dyDescent="0.3">
      <c r="A3" s="13"/>
      <c r="B3" s="21" t="s">
        <v>47</v>
      </c>
      <c r="C3" s="21" t="s">
        <v>48</v>
      </c>
      <c r="D3" s="22" t="s">
        <v>51</v>
      </c>
      <c r="E3" s="22" t="s">
        <v>68</v>
      </c>
      <c r="F3" s="63" t="s">
        <v>83</v>
      </c>
      <c r="G3" s="64" t="s">
        <v>69</v>
      </c>
      <c r="H3" s="63" t="s">
        <v>78</v>
      </c>
      <c r="J3" s="70" t="s">
        <v>82</v>
      </c>
      <c r="K3" s="71" t="s">
        <v>57</v>
      </c>
      <c r="L3" s="71" t="s">
        <v>70</v>
      </c>
      <c r="M3" s="71" t="s">
        <v>71</v>
      </c>
      <c r="N3" s="71" t="s">
        <v>72</v>
      </c>
      <c r="O3" s="72"/>
    </row>
    <row r="4" spans="1:15" x14ac:dyDescent="0.25">
      <c r="A4" s="23" t="s">
        <v>17</v>
      </c>
      <c r="B4" s="23"/>
      <c r="C4" s="20" t="s">
        <v>2</v>
      </c>
      <c r="D4" s="24" t="s">
        <v>2</v>
      </c>
      <c r="E4" s="24" t="s">
        <v>2</v>
      </c>
      <c r="F4" s="15"/>
      <c r="G4" s="32"/>
      <c r="H4" s="33"/>
      <c r="J4" s="73"/>
      <c r="K4" s="73"/>
      <c r="L4" s="73"/>
      <c r="M4" s="73"/>
      <c r="N4" s="73"/>
      <c r="O4" s="73"/>
    </row>
    <row r="5" spans="1:15" x14ac:dyDescent="0.25">
      <c r="A5" s="23" t="s">
        <v>3</v>
      </c>
      <c r="B5" s="25"/>
      <c r="C5" s="12"/>
      <c r="D5" s="12"/>
      <c r="E5" s="12"/>
      <c r="F5" s="15"/>
      <c r="G5" s="34"/>
      <c r="H5" s="35"/>
      <c r="J5" s="74" t="s">
        <v>56</v>
      </c>
      <c r="K5" s="73">
        <v>0</v>
      </c>
      <c r="L5" s="73">
        <v>1170</v>
      </c>
      <c r="M5" s="73">
        <f>SUM(L5*1.1)</f>
        <v>1287</v>
      </c>
      <c r="N5" s="75">
        <f>SUM(M5*1.1)</f>
        <v>1415.7</v>
      </c>
      <c r="O5" s="73" t="s">
        <v>63</v>
      </c>
    </row>
    <row r="6" spans="1:15" x14ac:dyDescent="0.25">
      <c r="A6" s="13" t="s">
        <v>4</v>
      </c>
      <c r="B6" s="12">
        <v>3937</v>
      </c>
      <c r="C6" s="12">
        <v>3928</v>
      </c>
      <c r="D6" s="12" t="e">
        <f>#REF!</f>
        <v>#REF!</v>
      </c>
      <c r="E6" s="12">
        <v>4234</v>
      </c>
      <c r="F6" s="17">
        <f>SUM(E6*1.15)</f>
        <v>4869.0999999999995</v>
      </c>
      <c r="G6" s="36">
        <f>E6*1.1</f>
        <v>4657.4000000000005</v>
      </c>
      <c r="H6" s="37">
        <v>4869</v>
      </c>
      <c r="J6" s="74" t="s">
        <v>58</v>
      </c>
      <c r="K6" s="73">
        <v>0</v>
      </c>
      <c r="L6" s="73">
        <v>1250</v>
      </c>
      <c r="M6" s="76">
        <v>2500</v>
      </c>
      <c r="N6" s="76">
        <v>2500</v>
      </c>
      <c r="O6" s="73" t="s">
        <v>80</v>
      </c>
    </row>
    <row r="7" spans="1:15" ht="14.4" thickBot="1" x14ac:dyDescent="0.3">
      <c r="A7" s="13" t="s">
        <v>53</v>
      </c>
      <c r="B7" s="12">
        <v>0</v>
      </c>
      <c r="C7" s="12">
        <v>0</v>
      </c>
      <c r="D7" s="12">
        <v>0</v>
      </c>
      <c r="E7" s="12">
        <v>0</v>
      </c>
      <c r="F7" s="15">
        <v>1170</v>
      </c>
      <c r="G7" s="34">
        <v>1170</v>
      </c>
      <c r="H7" s="35">
        <v>1170</v>
      </c>
      <c r="J7" s="74" t="s">
        <v>59</v>
      </c>
      <c r="K7" s="73">
        <v>0</v>
      </c>
      <c r="L7" s="73">
        <v>500</v>
      </c>
      <c r="M7" s="73">
        <v>1000</v>
      </c>
      <c r="N7" s="73">
        <v>1500</v>
      </c>
      <c r="O7" s="73" t="s">
        <v>60</v>
      </c>
    </row>
    <row r="8" spans="1:15" ht="14.4" thickBot="1" x14ac:dyDescent="0.3">
      <c r="A8" s="13"/>
      <c r="B8" s="26">
        <f>SUM(B6:B6)</f>
        <v>3937</v>
      </c>
      <c r="C8" s="7">
        <f>SUM(C6:C6)</f>
        <v>3928</v>
      </c>
      <c r="D8" s="7" t="e">
        <f>SUM(D6:D6)</f>
        <v>#REF!</v>
      </c>
      <c r="E8" s="7">
        <f>SUM(E6:E6)</f>
        <v>4234</v>
      </c>
      <c r="F8" s="16">
        <f>SUM(F6:F7)</f>
        <v>6039.0999999999995</v>
      </c>
      <c r="G8" s="38">
        <f>SUM(G6:G7)</f>
        <v>5827.4000000000005</v>
      </c>
      <c r="H8" s="16">
        <f>SUM(H6:H7)</f>
        <v>6039</v>
      </c>
      <c r="J8" s="74" t="s">
        <v>62</v>
      </c>
      <c r="K8" s="73">
        <v>0</v>
      </c>
      <c r="L8" s="73">
        <v>500</v>
      </c>
      <c r="M8" s="73">
        <v>1000</v>
      </c>
      <c r="N8" s="73">
        <v>1500</v>
      </c>
      <c r="O8" s="73" t="s">
        <v>81</v>
      </c>
    </row>
    <row r="9" spans="1:15" x14ac:dyDescent="0.25">
      <c r="A9" s="23" t="s">
        <v>5</v>
      </c>
      <c r="B9" s="25"/>
      <c r="C9" s="12"/>
      <c r="D9" s="12"/>
      <c r="E9" s="12"/>
      <c r="F9" s="15"/>
      <c r="G9" s="34"/>
      <c r="H9" s="35"/>
      <c r="J9" s="74" t="s">
        <v>61</v>
      </c>
      <c r="K9" s="75">
        <v>0</v>
      </c>
      <c r="L9" s="77">
        <v>2195</v>
      </c>
      <c r="M9" s="77">
        <f>SUM(L9*1.1)</f>
        <v>2414.5</v>
      </c>
      <c r="N9" s="75">
        <f>SUM(M9*1.1)</f>
        <v>2655.9500000000003</v>
      </c>
      <c r="O9" s="73"/>
    </row>
    <row r="10" spans="1:15" ht="14.4" thickBot="1" x14ac:dyDescent="0.3">
      <c r="A10" s="13" t="s">
        <v>6</v>
      </c>
      <c r="B10" s="12">
        <v>113</v>
      </c>
      <c r="C10" s="12">
        <v>220</v>
      </c>
      <c r="D10" s="12" t="e">
        <f>#REF!</f>
        <v>#REF!</v>
      </c>
      <c r="E10" s="12">
        <v>120</v>
      </c>
      <c r="F10" s="15">
        <f t="shared" ref="F10:F38" si="0">SUM(E10*1.15)</f>
        <v>138</v>
      </c>
      <c r="G10" s="34">
        <f>E10*1.1</f>
        <v>132</v>
      </c>
      <c r="H10" s="35">
        <v>138</v>
      </c>
      <c r="J10" s="79" t="s">
        <v>1</v>
      </c>
      <c r="K10" s="80"/>
      <c r="L10" s="79">
        <f>SUM(L5:L9)</f>
        <v>5615</v>
      </c>
      <c r="M10" s="81">
        <f>SUM(M5:M9)</f>
        <v>8201.5</v>
      </c>
      <c r="N10" s="81">
        <f>SUM(N5:N9)</f>
        <v>9571.65</v>
      </c>
    </row>
    <row r="11" spans="1:15" ht="14.4" thickBot="1" x14ac:dyDescent="0.3">
      <c r="A11" s="13"/>
      <c r="B11" s="7">
        <f>SUM(B10:B10)</f>
        <v>113</v>
      </c>
      <c r="C11" s="7">
        <f>SUM(C10:C10)</f>
        <v>220</v>
      </c>
      <c r="D11" s="7" t="e">
        <f>SUM(D10:D10)</f>
        <v>#REF!</v>
      </c>
      <c r="E11" s="7">
        <f>SUM(E10:E10)</f>
        <v>120</v>
      </c>
      <c r="F11" s="19">
        <f t="shared" si="0"/>
        <v>138</v>
      </c>
      <c r="G11" s="39">
        <f>E11*1.1</f>
        <v>132</v>
      </c>
      <c r="H11" s="19">
        <f>SUM(H10)</f>
        <v>138</v>
      </c>
      <c r="K11" s="2"/>
      <c r="L11" s="82"/>
    </row>
    <row r="12" spans="1:15" x14ac:dyDescent="0.25">
      <c r="A12" s="23" t="s">
        <v>15</v>
      </c>
      <c r="B12" s="25"/>
      <c r="C12" s="27"/>
      <c r="D12" s="12"/>
      <c r="E12" s="27"/>
      <c r="F12" s="15"/>
      <c r="G12" s="34"/>
      <c r="H12" s="35"/>
    </row>
    <row r="13" spans="1:15" x14ac:dyDescent="0.25">
      <c r="A13" s="13" t="s">
        <v>18</v>
      </c>
      <c r="B13" s="12">
        <v>110</v>
      </c>
      <c r="C13" s="12">
        <v>200</v>
      </c>
      <c r="D13" s="12" t="e">
        <f>#REF!</f>
        <v>#REF!</v>
      </c>
      <c r="E13" s="12">
        <v>80</v>
      </c>
      <c r="F13" s="15">
        <f t="shared" si="0"/>
        <v>92</v>
      </c>
      <c r="G13" s="34">
        <f>E13*1.1</f>
        <v>88</v>
      </c>
      <c r="H13" s="35">
        <v>92</v>
      </c>
    </row>
    <row r="14" spans="1:15" x14ac:dyDescent="0.25">
      <c r="A14" s="13" t="s">
        <v>25</v>
      </c>
      <c r="B14" s="12">
        <v>50</v>
      </c>
      <c r="C14" s="12">
        <v>100</v>
      </c>
      <c r="D14" s="12" t="e">
        <f>#REF!</f>
        <v>#REF!</v>
      </c>
      <c r="E14" s="12">
        <v>100</v>
      </c>
      <c r="F14" s="15">
        <f t="shared" si="0"/>
        <v>114.99999999999999</v>
      </c>
      <c r="G14" s="34">
        <f>E14*1.1</f>
        <v>110.00000000000001</v>
      </c>
      <c r="H14" s="35">
        <v>115</v>
      </c>
    </row>
    <row r="15" spans="1:15" x14ac:dyDescent="0.25">
      <c r="A15" s="13" t="s">
        <v>19</v>
      </c>
      <c r="B15" s="12">
        <v>206</v>
      </c>
      <c r="C15" s="12">
        <v>200</v>
      </c>
      <c r="D15" s="12" t="e">
        <f>#REF!</f>
        <v>#REF!</v>
      </c>
      <c r="E15" s="12">
        <v>306</v>
      </c>
      <c r="F15" s="15">
        <v>400</v>
      </c>
      <c r="G15" s="34">
        <v>400</v>
      </c>
      <c r="H15" s="35">
        <v>400</v>
      </c>
      <c r="I15" s="1" t="s">
        <v>74</v>
      </c>
    </row>
    <row r="16" spans="1:15" x14ac:dyDescent="0.25">
      <c r="A16" s="13" t="s">
        <v>38</v>
      </c>
      <c r="B16" s="12">
        <v>63</v>
      </c>
      <c r="C16" s="12">
        <v>100</v>
      </c>
      <c r="D16" s="12" t="e">
        <f>#REF!</f>
        <v>#REF!</v>
      </c>
      <c r="E16" s="12">
        <v>80</v>
      </c>
      <c r="F16" s="15">
        <f t="shared" si="0"/>
        <v>92</v>
      </c>
      <c r="G16" s="34">
        <f>E16*1.1</f>
        <v>88</v>
      </c>
      <c r="H16" s="35">
        <v>92</v>
      </c>
    </row>
    <row r="17" spans="1:9" x14ac:dyDescent="0.25">
      <c r="A17" s="13" t="s">
        <v>8</v>
      </c>
      <c r="B17" s="12">
        <v>264</v>
      </c>
      <c r="C17" s="12">
        <v>400</v>
      </c>
      <c r="D17" s="12" t="e">
        <f>#REF!</f>
        <v>#REF!</v>
      </c>
      <c r="E17" s="12">
        <v>300</v>
      </c>
      <c r="F17" s="17">
        <f t="shared" si="0"/>
        <v>345</v>
      </c>
      <c r="G17" s="36">
        <f>E17*1.1</f>
        <v>330</v>
      </c>
      <c r="H17" s="37">
        <v>305</v>
      </c>
    </row>
    <row r="18" spans="1:9" x14ac:dyDescent="0.25">
      <c r="A18" s="13" t="s">
        <v>9</v>
      </c>
      <c r="B18" s="12">
        <v>324</v>
      </c>
      <c r="C18" s="12">
        <v>230</v>
      </c>
      <c r="D18" s="12" t="e">
        <f>#REF!</f>
        <v>#REF!</v>
      </c>
      <c r="E18" s="12">
        <v>242</v>
      </c>
      <c r="F18" s="17">
        <f t="shared" si="0"/>
        <v>278.29999999999995</v>
      </c>
      <c r="G18" s="36">
        <f>E18*1.1</f>
        <v>266.20000000000005</v>
      </c>
      <c r="H18" s="37">
        <v>278</v>
      </c>
    </row>
    <row r="19" spans="1:9" x14ac:dyDescent="0.25">
      <c r="A19" s="13" t="s">
        <v>7</v>
      </c>
      <c r="B19" s="12">
        <v>140</v>
      </c>
      <c r="C19" s="12">
        <v>50</v>
      </c>
      <c r="D19" s="12" t="e">
        <f>#REF!</f>
        <v>#REF!</v>
      </c>
      <c r="E19" s="12">
        <v>150</v>
      </c>
      <c r="F19" s="15">
        <v>290</v>
      </c>
      <c r="G19" s="34">
        <v>290</v>
      </c>
      <c r="H19" s="35">
        <v>290</v>
      </c>
      <c r="I19" s="1" t="s">
        <v>55</v>
      </c>
    </row>
    <row r="20" spans="1:9" x14ac:dyDescent="0.25">
      <c r="A20" s="28" t="s">
        <v>13</v>
      </c>
      <c r="B20" s="29">
        <v>120</v>
      </c>
      <c r="C20" s="29">
        <v>180</v>
      </c>
      <c r="D20" s="12" t="e">
        <f>#REF!</f>
        <v>#REF!</v>
      </c>
      <c r="E20" s="29">
        <v>180</v>
      </c>
      <c r="F20" s="15">
        <f t="shared" si="0"/>
        <v>206.99999999999997</v>
      </c>
      <c r="G20" s="34">
        <f>E20*1.1</f>
        <v>198.00000000000003</v>
      </c>
      <c r="H20" s="35">
        <v>207</v>
      </c>
    </row>
    <row r="21" spans="1:9" ht="14.4" thickBot="1" x14ac:dyDescent="0.3">
      <c r="A21" s="13" t="s">
        <v>10</v>
      </c>
      <c r="B21" s="12">
        <v>35</v>
      </c>
      <c r="C21" s="12">
        <v>35</v>
      </c>
      <c r="D21" s="12" t="e">
        <f>#REF!</f>
        <v>#REF!</v>
      </c>
      <c r="E21" s="12">
        <v>35</v>
      </c>
      <c r="F21" s="15">
        <v>55</v>
      </c>
      <c r="G21" s="34">
        <v>55</v>
      </c>
      <c r="H21" s="35">
        <v>55</v>
      </c>
      <c r="I21" s="1" t="s">
        <v>75</v>
      </c>
    </row>
    <row r="22" spans="1:9" ht="14.4" thickBot="1" x14ac:dyDescent="0.3">
      <c r="A22" s="13"/>
      <c r="B22" s="7">
        <f t="shared" ref="B22:H22" si="1">SUM(B13:B21)</f>
        <v>1312</v>
      </c>
      <c r="C22" s="7">
        <f t="shared" si="1"/>
        <v>1495</v>
      </c>
      <c r="D22" s="7" t="e">
        <f t="shared" si="1"/>
        <v>#REF!</v>
      </c>
      <c r="E22" s="7">
        <f t="shared" si="1"/>
        <v>1473</v>
      </c>
      <c r="F22" s="16">
        <f t="shared" si="1"/>
        <v>1874.3</v>
      </c>
      <c r="G22" s="38">
        <f t="shared" si="1"/>
        <v>1825.2</v>
      </c>
      <c r="H22" s="16">
        <f t="shared" si="1"/>
        <v>1834</v>
      </c>
    </row>
    <row r="23" spans="1:9" x14ac:dyDescent="0.25">
      <c r="A23" s="23" t="s">
        <v>11</v>
      </c>
      <c r="B23" s="25"/>
      <c r="C23" s="12"/>
      <c r="D23" s="12"/>
      <c r="E23" s="12"/>
      <c r="F23" s="15"/>
      <c r="G23" s="34"/>
      <c r="H23" s="35"/>
    </row>
    <row r="24" spans="1:9" s="5" customFormat="1" x14ac:dyDescent="0.25">
      <c r="A24" s="13" t="s">
        <v>52</v>
      </c>
      <c r="B24" s="12">
        <v>2316</v>
      </c>
      <c r="C24" s="12">
        <v>4500</v>
      </c>
      <c r="D24" s="12" t="e">
        <f>#REF!</f>
        <v>#REF!</v>
      </c>
      <c r="E24" s="29">
        <v>4000</v>
      </c>
      <c r="F24" s="15">
        <f t="shared" si="0"/>
        <v>4600</v>
      </c>
      <c r="G24" s="34">
        <f>E24*1.1</f>
        <v>4400</v>
      </c>
      <c r="H24" s="35">
        <v>4600</v>
      </c>
      <c r="I24" s="10"/>
    </row>
    <row r="25" spans="1:9" x14ac:dyDescent="0.25">
      <c r="A25" s="13" t="s">
        <v>24</v>
      </c>
      <c r="B25" s="12">
        <f>900+281</f>
        <v>1181</v>
      </c>
      <c r="C25" s="12">
        <v>0</v>
      </c>
      <c r="D25" s="12" t="e">
        <f>#REF!</f>
        <v>#REF!</v>
      </c>
      <c r="E25" s="12">
        <v>200</v>
      </c>
      <c r="F25" s="15">
        <f>SUM(E25*1.15)</f>
        <v>229.99999999999997</v>
      </c>
      <c r="G25" s="34">
        <f>E25*1.1</f>
        <v>220.00000000000003</v>
      </c>
      <c r="H25" s="35">
        <v>230</v>
      </c>
    </row>
    <row r="26" spans="1:9" x14ac:dyDescent="0.25">
      <c r="A26" s="13" t="s">
        <v>64</v>
      </c>
      <c r="B26" s="12">
        <v>0</v>
      </c>
      <c r="C26" s="12">
        <v>400</v>
      </c>
      <c r="D26" s="12" t="e">
        <f>#REF!</f>
        <v>#REF!</v>
      </c>
      <c r="E26" s="12">
        <v>400</v>
      </c>
      <c r="F26" s="15">
        <v>900</v>
      </c>
      <c r="G26" s="34">
        <v>900</v>
      </c>
      <c r="H26" s="35">
        <v>900</v>
      </c>
      <c r="I26" s="1" t="s">
        <v>76</v>
      </c>
    </row>
    <row r="27" spans="1:9" ht="14.4" thickBot="1" x14ac:dyDescent="0.3">
      <c r="A27" s="13" t="s">
        <v>26</v>
      </c>
      <c r="B27" s="12">
        <v>26</v>
      </c>
      <c r="C27" s="12">
        <v>0</v>
      </c>
      <c r="D27" s="12" t="e">
        <f>#REF!</f>
        <v>#REF!</v>
      </c>
      <c r="E27" s="12">
        <v>0</v>
      </c>
      <c r="F27" s="15">
        <v>35</v>
      </c>
      <c r="G27" s="34">
        <v>35</v>
      </c>
      <c r="H27" s="35">
        <v>35</v>
      </c>
      <c r="I27" s="1" t="s">
        <v>65</v>
      </c>
    </row>
    <row r="28" spans="1:9" ht="14.4" thickBot="1" x14ac:dyDescent="0.3">
      <c r="A28" s="13"/>
      <c r="B28" s="7">
        <f t="shared" ref="B28:H28" si="2">SUM(B24:B27)</f>
        <v>3523</v>
      </c>
      <c r="C28" s="7">
        <f t="shared" si="2"/>
        <v>4900</v>
      </c>
      <c r="D28" s="7" t="e">
        <f t="shared" si="2"/>
        <v>#REF!</v>
      </c>
      <c r="E28" s="7">
        <f t="shared" si="2"/>
        <v>4600</v>
      </c>
      <c r="F28" s="19">
        <f t="shared" si="2"/>
        <v>5765</v>
      </c>
      <c r="G28" s="39">
        <f t="shared" si="2"/>
        <v>5555</v>
      </c>
      <c r="H28" s="19">
        <f t="shared" si="2"/>
        <v>5765</v>
      </c>
    </row>
    <row r="29" spans="1:9" x14ac:dyDescent="0.25">
      <c r="A29" s="13"/>
      <c r="B29" s="12"/>
      <c r="C29" s="7"/>
      <c r="D29" s="7"/>
      <c r="E29" s="7"/>
      <c r="F29" s="15"/>
      <c r="G29" s="34"/>
      <c r="H29" s="35"/>
    </row>
    <row r="30" spans="1:9" x14ac:dyDescent="0.25">
      <c r="A30" s="6" t="s">
        <v>33</v>
      </c>
      <c r="B30" s="12">
        <v>0</v>
      </c>
      <c r="C30" s="12">
        <v>0</v>
      </c>
      <c r="D30" s="12">
        <v>0</v>
      </c>
      <c r="E30" s="12"/>
      <c r="F30" s="15"/>
      <c r="G30" s="34"/>
      <c r="H30" s="35"/>
    </row>
    <row r="31" spans="1:9" x14ac:dyDescent="0.25">
      <c r="A31" s="13" t="s">
        <v>39</v>
      </c>
      <c r="B31" s="12">
        <v>0</v>
      </c>
      <c r="C31" s="12">
        <v>0</v>
      </c>
      <c r="D31" s="12" t="e">
        <f>#REF!</f>
        <v>#REF!</v>
      </c>
      <c r="E31" s="12">
        <v>10780</v>
      </c>
      <c r="F31" s="15">
        <v>0</v>
      </c>
      <c r="G31" s="34">
        <v>0</v>
      </c>
      <c r="H31" s="35">
        <v>0</v>
      </c>
    </row>
    <row r="32" spans="1:9" x14ac:dyDescent="0.25">
      <c r="A32" s="13" t="s">
        <v>27</v>
      </c>
      <c r="B32" s="12">
        <v>1144</v>
      </c>
      <c r="C32" s="12">
        <v>0</v>
      </c>
      <c r="D32" s="12" t="e">
        <f>#REF!</f>
        <v>#REF!</v>
      </c>
      <c r="E32" s="12">
        <v>0</v>
      </c>
      <c r="F32" s="15">
        <v>0</v>
      </c>
      <c r="G32" s="34">
        <v>0</v>
      </c>
      <c r="H32" s="35">
        <v>0</v>
      </c>
    </row>
    <row r="33" spans="1:11" x14ac:dyDescent="0.25">
      <c r="A33" s="13" t="s">
        <v>30</v>
      </c>
      <c r="B33" s="12">
        <v>1490</v>
      </c>
      <c r="C33" s="12">
        <v>0</v>
      </c>
      <c r="D33" s="12">
        <v>0</v>
      </c>
      <c r="E33" s="12">
        <v>0</v>
      </c>
      <c r="F33" s="15">
        <v>0</v>
      </c>
      <c r="G33" s="34">
        <v>0</v>
      </c>
      <c r="H33" s="35">
        <v>0</v>
      </c>
    </row>
    <row r="34" spans="1:11" x14ac:dyDescent="0.25">
      <c r="A34" s="13" t="s">
        <v>40</v>
      </c>
      <c r="B34" s="12">
        <v>0</v>
      </c>
      <c r="C34" s="12">
        <v>0</v>
      </c>
      <c r="D34" s="12" t="e">
        <f>#REF!+#REF!</f>
        <v>#REF!</v>
      </c>
      <c r="E34" s="12">
        <v>3450</v>
      </c>
      <c r="F34" s="15">
        <v>0</v>
      </c>
      <c r="G34" s="34">
        <v>0</v>
      </c>
      <c r="H34" s="35">
        <v>0</v>
      </c>
    </row>
    <row r="35" spans="1:11" x14ac:dyDescent="0.25">
      <c r="A35" s="13" t="s">
        <v>41</v>
      </c>
      <c r="B35" s="12">
        <v>0</v>
      </c>
      <c r="C35" s="12">
        <v>0</v>
      </c>
      <c r="D35" s="12">
        <v>0</v>
      </c>
      <c r="E35" s="12">
        <v>0</v>
      </c>
      <c r="F35" s="15">
        <v>0</v>
      </c>
      <c r="G35" s="34">
        <v>0</v>
      </c>
      <c r="H35" s="35">
        <v>0</v>
      </c>
    </row>
    <row r="36" spans="1:11" x14ac:dyDescent="0.25">
      <c r="A36" s="13" t="s">
        <v>50</v>
      </c>
      <c r="B36" s="12">
        <v>1330</v>
      </c>
      <c r="C36" s="12">
        <v>0</v>
      </c>
      <c r="D36" s="12">
        <v>0</v>
      </c>
      <c r="E36" s="12">
        <v>0</v>
      </c>
      <c r="F36" s="15">
        <v>0</v>
      </c>
      <c r="G36" s="34">
        <v>0</v>
      </c>
      <c r="H36" s="35">
        <v>0</v>
      </c>
    </row>
    <row r="37" spans="1:11" x14ac:dyDescent="0.25">
      <c r="A37" s="13" t="s">
        <v>49</v>
      </c>
      <c r="B37" s="12">
        <v>20</v>
      </c>
      <c r="C37" s="12">
        <v>0</v>
      </c>
      <c r="D37" s="12">
        <v>11213</v>
      </c>
      <c r="E37" s="12">
        <v>13403</v>
      </c>
      <c r="F37" s="15">
        <v>500</v>
      </c>
      <c r="G37" s="34">
        <v>500</v>
      </c>
      <c r="H37" s="35">
        <v>500</v>
      </c>
      <c r="I37" s="1" t="s">
        <v>77</v>
      </c>
    </row>
    <row r="38" spans="1:11" ht="14.4" thickBot="1" x14ac:dyDescent="0.3">
      <c r="A38" s="13" t="s">
        <v>29</v>
      </c>
      <c r="B38" s="12">
        <v>66</v>
      </c>
      <c r="C38" s="7">
        <v>0</v>
      </c>
      <c r="D38" s="12" t="e">
        <f>#REF!</f>
        <v>#REF!</v>
      </c>
      <c r="E38" s="12">
        <v>84</v>
      </c>
      <c r="F38" s="17">
        <f t="shared" si="0"/>
        <v>96.6</v>
      </c>
      <c r="G38" s="36">
        <f>E38*1.1</f>
        <v>92.4</v>
      </c>
      <c r="H38" s="37">
        <v>97</v>
      </c>
    </row>
    <row r="39" spans="1:11" ht="14.4" thickBot="1" x14ac:dyDescent="0.3">
      <c r="A39" s="13" t="s">
        <v>31</v>
      </c>
      <c r="B39" s="7">
        <f t="shared" ref="B39:H39" si="3">SUM(B30:B38)</f>
        <v>4050</v>
      </c>
      <c r="C39" s="7">
        <f t="shared" si="3"/>
        <v>0</v>
      </c>
      <c r="D39" s="7" t="e">
        <f t="shared" si="3"/>
        <v>#REF!</v>
      </c>
      <c r="E39" s="7">
        <f t="shared" si="3"/>
        <v>27717</v>
      </c>
      <c r="F39" s="16">
        <f t="shared" si="3"/>
        <v>596.6</v>
      </c>
      <c r="G39" s="38">
        <f t="shared" si="3"/>
        <v>592.4</v>
      </c>
      <c r="H39" s="16">
        <f t="shared" si="3"/>
        <v>597</v>
      </c>
    </row>
    <row r="40" spans="1:11" x14ac:dyDescent="0.25">
      <c r="A40" s="13"/>
      <c r="B40" s="12"/>
      <c r="C40" s="7"/>
      <c r="D40" s="7"/>
      <c r="E40" s="7"/>
      <c r="F40" s="15"/>
      <c r="G40" s="34"/>
      <c r="H40" s="35"/>
    </row>
    <row r="41" spans="1:11" ht="14.4" thickBot="1" x14ac:dyDescent="0.3">
      <c r="A41" s="23" t="s">
        <v>12</v>
      </c>
      <c r="B41" s="25"/>
      <c r="C41" s="12"/>
      <c r="D41" s="12"/>
      <c r="E41" s="12"/>
      <c r="F41" s="15"/>
      <c r="G41" s="34"/>
      <c r="H41" s="35"/>
    </row>
    <row r="42" spans="1:11" s="2" customFormat="1" ht="14.4" thickBot="1" x14ac:dyDescent="0.3">
      <c r="A42" s="13" t="s">
        <v>37</v>
      </c>
      <c r="B42" s="12">
        <v>1152</v>
      </c>
      <c r="C42" s="12">
        <v>1250</v>
      </c>
      <c r="D42" s="12" t="e">
        <f>#REF!</f>
        <v>#REF!</v>
      </c>
      <c r="E42" s="7">
        <v>1157</v>
      </c>
      <c r="F42" s="16">
        <f t="shared" ref="F42:F61" si="4">SUM(E42*1.15)</f>
        <v>1330.55</v>
      </c>
      <c r="G42" s="40">
        <f>SUM(E42+1.1)</f>
        <v>1158.0999999999999</v>
      </c>
      <c r="H42" s="41">
        <v>1331</v>
      </c>
      <c r="I42" s="1"/>
    </row>
    <row r="43" spans="1:11" x14ac:dyDescent="0.25">
      <c r="A43" s="13"/>
      <c r="B43" s="12"/>
      <c r="C43" s="12"/>
      <c r="D43" s="12"/>
      <c r="E43" s="12"/>
      <c r="F43" s="15"/>
      <c r="G43" s="34"/>
      <c r="H43" s="35"/>
    </row>
    <row r="44" spans="1:11" ht="14.4" thickBot="1" x14ac:dyDescent="0.3">
      <c r="A44" s="30"/>
      <c r="B44" s="31"/>
      <c r="C44" s="12"/>
      <c r="D44" s="12"/>
      <c r="E44" s="12"/>
      <c r="F44" s="15"/>
      <c r="G44" s="34"/>
      <c r="H44" s="35"/>
    </row>
    <row r="45" spans="1:11" x14ac:dyDescent="0.25">
      <c r="A45" s="6" t="s">
        <v>14</v>
      </c>
      <c r="B45" s="7">
        <f>SUM(B42,B39,B28,B22,B11,B8)</f>
        <v>14087</v>
      </c>
      <c r="C45" s="7">
        <f>SUM(C42,C39,C28,C22,C11,C8)</f>
        <v>11793</v>
      </c>
      <c r="D45" s="7" t="e">
        <f>D42+D39+D28+D22+D8+D11</f>
        <v>#REF!</v>
      </c>
      <c r="E45" s="7">
        <f>E42+E39+E28+E22+E8+E11</f>
        <v>39301</v>
      </c>
      <c r="F45" s="78">
        <f>SUM(F42,F39,F28,F22,F11,F8)</f>
        <v>15743.55</v>
      </c>
      <c r="G45" s="66">
        <f>SUM(G42,G39,G28,G22,G11,G8)</f>
        <v>15090.100000000002</v>
      </c>
      <c r="H45" s="65">
        <f>SUM(H42,H39,H28,H22,H11,H8)</f>
        <v>15704</v>
      </c>
      <c r="K45" s="11"/>
    </row>
    <row r="46" spans="1:11" x14ac:dyDescent="0.25">
      <c r="A46" s="2"/>
      <c r="B46" s="58"/>
      <c r="C46" s="58"/>
      <c r="D46" s="58"/>
      <c r="E46" s="58"/>
    </row>
    <row r="47" spans="1:11" x14ac:dyDescent="0.25">
      <c r="A47" s="2" t="s">
        <v>20</v>
      </c>
      <c r="B47" s="58"/>
      <c r="C47" s="8"/>
      <c r="E47" s="8"/>
      <c r="F47" s="84"/>
      <c r="G47" s="85"/>
      <c r="H47" s="86"/>
    </row>
    <row r="48" spans="1:11" ht="14.4" thickBot="1" x14ac:dyDescent="0.3">
      <c r="A48" s="59" t="s">
        <v>21</v>
      </c>
      <c r="B48" s="60"/>
      <c r="C48" s="8"/>
      <c r="E48" s="8"/>
      <c r="F48" s="85"/>
      <c r="G48" s="85"/>
      <c r="H48" s="86"/>
    </row>
    <row r="49" spans="1:9" s="2" customFormat="1" x14ac:dyDescent="0.25">
      <c r="A49" s="45" t="s">
        <v>16</v>
      </c>
      <c r="B49" s="44">
        <v>15000</v>
      </c>
      <c r="C49" s="44">
        <v>12000</v>
      </c>
      <c r="D49" s="44">
        <v>12000</v>
      </c>
      <c r="E49" s="48">
        <v>12000</v>
      </c>
      <c r="F49" s="52">
        <v>15000</v>
      </c>
      <c r="G49" s="55">
        <v>13500</v>
      </c>
      <c r="H49" s="55">
        <v>18000</v>
      </c>
      <c r="I49" s="2" t="s">
        <v>84</v>
      </c>
    </row>
    <row r="50" spans="1:9" s="2" customFormat="1" x14ac:dyDescent="0.25">
      <c r="A50" s="45" t="s">
        <v>54</v>
      </c>
      <c r="B50" s="44">
        <v>0</v>
      </c>
      <c r="C50" s="44">
        <v>200</v>
      </c>
      <c r="D50" s="44">
        <v>404.93</v>
      </c>
      <c r="E50" s="49">
        <v>400</v>
      </c>
      <c r="F50" s="53">
        <v>400</v>
      </c>
      <c r="G50" s="53">
        <v>400</v>
      </c>
      <c r="H50" s="53">
        <v>400</v>
      </c>
      <c r="I50" s="1"/>
    </row>
    <row r="51" spans="1:9" s="2" customFormat="1" x14ac:dyDescent="0.25">
      <c r="A51" s="45" t="s">
        <v>28</v>
      </c>
      <c r="B51" s="44">
        <v>800</v>
      </c>
      <c r="C51" s="44">
        <v>0</v>
      </c>
      <c r="D51" s="44">
        <v>400</v>
      </c>
      <c r="E51" s="49">
        <v>400</v>
      </c>
      <c r="F51" s="53">
        <v>0</v>
      </c>
      <c r="G51" s="53">
        <v>0</v>
      </c>
      <c r="H51" s="53">
        <v>0</v>
      </c>
      <c r="I51" s="1"/>
    </row>
    <row r="52" spans="1:9" s="2" customFormat="1" x14ac:dyDescent="0.25">
      <c r="A52" s="45" t="s">
        <v>32</v>
      </c>
      <c r="B52" s="44">
        <v>0</v>
      </c>
      <c r="C52" s="44">
        <v>0</v>
      </c>
      <c r="D52" s="44">
        <v>0</v>
      </c>
      <c r="E52" s="49">
        <v>0</v>
      </c>
      <c r="F52" s="53">
        <f t="shared" si="4"/>
        <v>0</v>
      </c>
      <c r="G52" s="53">
        <v>0</v>
      </c>
      <c r="H52" s="53">
        <v>0</v>
      </c>
      <c r="I52" s="1"/>
    </row>
    <row r="53" spans="1:9" s="2" customFormat="1" x14ac:dyDescent="0.25">
      <c r="A53" s="45" t="s">
        <v>34</v>
      </c>
      <c r="B53" s="44">
        <v>0</v>
      </c>
      <c r="C53" s="44">
        <v>0</v>
      </c>
      <c r="D53" s="44">
        <v>0</v>
      </c>
      <c r="E53" s="49">
        <v>0</v>
      </c>
      <c r="F53" s="53">
        <f t="shared" si="4"/>
        <v>0</v>
      </c>
      <c r="G53" s="53">
        <v>0</v>
      </c>
      <c r="H53" s="53">
        <v>0</v>
      </c>
    </row>
    <row r="54" spans="1:9" s="2" customFormat="1" x14ac:dyDescent="0.25">
      <c r="A54" s="45" t="s">
        <v>66</v>
      </c>
      <c r="B54" s="44">
        <v>500</v>
      </c>
      <c r="C54" s="44">
        <v>0</v>
      </c>
      <c r="D54" s="44">
        <v>0</v>
      </c>
      <c r="E54" s="49">
        <v>0</v>
      </c>
      <c r="F54" s="53">
        <f t="shared" si="4"/>
        <v>0</v>
      </c>
      <c r="G54" s="53">
        <v>0</v>
      </c>
      <c r="H54" s="53">
        <v>0</v>
      </c>
    </row>
    <row r="55" spans="1:9" s="2" customFormat="1" x14ac:dyDescent="0.25">
      <c r="A55" s="45" t="s">
        <v>42</v>
      </c>
      <c r="B55" s="44">
        <v>1568</v>
      </c>
      <c r="C55" s="44">
        <v>0</v>
      </c>
      <c r="D55" s="44">
        <v>0</v>
      </c>
      <c r="E55" s="49">
        <v>0</v>
      </c>
      <c r="F55" s="53">
        <f t="shared" si="4"/>
        <v>0</v>
      </c>
      <c r="G55" s="53">
        <v>0</v>
      </c>
      <c r="H55" s="53">
        <v>0</v>
      </c>
    </row>
    <row r="56" spans="1:9" s="2" customFormat="1" x14ac:dyDescent="0.25">
      <c r="A56" s="45" t="s">
        <v>35</v>
      </c>
      <c r="B56" s="44">
        <v>0</v>
      </c>
      <c r="C56" s="44">
        <v>500</v>
      </c>
      <c r="D56" s="44">
        <v>350</v>
      </c>
      <c r="E56" s="49">
        <v>300</v>
      </c>
      <c r="F56" s="53">
        <v>500</v>
      </c>
      <c r="G56" s="53">
        <v>450</v>
      </c>
      <c r="H56" s="53">
        <v>450</v>
      </c>
    </row>
    <row r="57" spans="1:9" x14ac:dyDescent="0.25">
      <c r="A57" s="45" t="s">
        <v>22</v>
      </c>
      <c r="B57" s="44">
        <v>406</v>
      </c>
      <c r="C57" s="44">
        <v>750</v>
      </c>
      <c r="D57" s="44">
        <v>4954.33</v>
      </c>
      <c r="E57" s="49">
        <v>5391</v>
      </c>
      <c r="F57" s="53">
        <v>500</v>
      </c>
      <c r="G57" s="53">
        <v>500</v>
      </c>
      <c r="H57" s="53">
        <v>500</v>
      </c>
    </row>
    <row r="58" spans="1:9" x14ac:dyDescent="0.25">
      <c r="A58" s="45" t="s">
        <v>44</v>
      </c>
      <c r="B58" s="44">
        <v>200</v>
      </c>
      <c r="C58" s="44">
        <v>0</v>
      </c>
      <c r="D58" s="44">
        <v>0</v>
      </c>
      <c r="E58" s="49">
        <v>0</v>
      </c>
      <c r="F58" s="53">
        <f t="shared" si="4"/>
        <v>0</v>
      </c>
      <c r="G58" s="53">
        <v>0</v>
      </c>
      <c r="H58" s="53">
        <v>0</v>
      </c>
    </row>
    <row r="59" spans="1:9" x14ac:dyDescent="0.25">
      <c r="A59" s="45" t="s">
        <v>23</v>
      </c>
      <c r="B59" s="44">
        <v>10</v>
      </c>
      <c r="C59" s="44">
        <v>10</v>
      </c>
      <c r="D59" s="44">
        <v>0</v>
      </c>
      <c r="E59" s="49">
        <v>10</v>
      </c>
      <c r="F59" s="53">
        <v>10</v>
      </c>
      <c r="G59" s="53">
        <v>10</v>
      </c>
      <c r="H59" s="53">
        <v>10</v>
      </c>
    </row>
    <row r="60" spans="1:9" x14ac:dyDescent="0.25">
      <c r="A60" s="45" t="s">
        <v>43</v>
      </c>
      <c r="B60" s="44">
        <v>286</v>
      </c>
      <c r="C60" s="44">
        <v>0</v>
      </c>
      <c r="D60" s="44">
        <v>62.78</v>
      </c>
      <c r="E60" s="49">
        <v>100</v>
      </c>
      <c r="F60" s="53">
        <v>100</v>
      </c>
      <c r="G60" s="53">
        <v>100</v>
      </c>
      <c r="H60" s="53">
        <v>100</v>
      </c>
    </row>
    <row r="61" spans="1:9" x14ac:dyDescent="0.25">
      <c r="A61" s="45" t="s">
        <v>36</v>
      </c>
      <c r="B61" s="44">
        <v>0</v>
      </c>
      <c r="C61" s="44">
        <v>0</v>
      </c>
      <c r="D61" s="44">
        <v>0</v>
      </c>
      <c r="E61" s="49">
        <v>0</v>
      </c>
      <c r="F61" s="53">
        <f t="shared" si="4"/>
        <v>0</v>
      </c>
      <c r="G61" s="53">
        <v>0</v>
      </c>
      <c r="H61" s="53">
        <v>0</v>
      </c>
    </row>
    <row r="62" spans="1:9" x14ac:dyDescent="0.25">
      <c r="E62" s="50"/>
      <c r="F62" s="54"/>
      <c r="G62" s="54"/>
      <c r="H62" s="56"/>
    </row>
    <row r="63" spans="1:9" x14ac:dyDescent="0.25">
      <c r="B63" s="8"/>
      <c r="C63" s="8"/>
      <c r="E63" s="50"/>
      <c r="F63" s="54"/>
      <c r="G63" s="54"/>
      <c r="H63" s="54"/>
    </row>
    <row r="64" spans="1:9" x14ac:dyDescent="0.25">
      <c r="A64" s="67" t="s">
        <v>73</v>
      </c>
      <c r="B64" s="46"/>
      <c r="C64" s="46"/>
      <c r="D64" s="46"/>
      <c r="E64" s="51">
        <v>1939</v>
      </c>
      <c r="F64" s="61">
        <v>2679</v>
      </c>
      <c r="G64" s="62">
        <v>2679</v>
      </c>
      <c r="H64" s="62">
        <v>2679</v>
      </c>
    </row>
    <row r="65" spans="1:8" ht="14.4" thickBot="1" x14ac:dyDescent="0.3">
      <c r="A65" s="3"/>
      <c r="B65" s="47"/>
      <c r="C65" s="8"/>
      <c r="E65" s="50"/>
      <c r="F65" s="54"/>
      <c r="G65" s="54"/>
      <c r="H65" s="54"/>
    </row>
    <row r="66" spans="1:8" ht="14.4" thickBot="1" x14ac:dyDescent="0.3">
      <c r="A66" s="42" t="s">
        <v>79</v>
      </c>
      <c r="B66" s="43">
        <f t="shared" ref="B66:H66" si="5">SUM(B49:B64)</f>
        <v>18770</v>
      </c>
      <c r="C66" s="43">
        <f t="shared" si="5"/>
        <v>13460</v>
      </c>
      <c r="D66" s="43">
        <f t="shared" si="5"/>
        <v>18172.04</v>
      </c>
      <c r="E66" s="57">
        <f t="shared" si="5"/>
        <v>20540</v>
      </c>
      <c r="F66" s="68">
        <f t="shared" si="5"/>
        <v>19189</v>
      </c>
      <c r="G66" s="69">
        <f t="shared" si="5"/>
        <v>17639</v>
      </c>
      <c r="H66" s="68">
        <f t="shared" si="5"/>
        <v>22139</v>
      </c>
    </row>
    <row r="67" spans="1:8" x14ac:dyDescent="0.25">
      <c r="B67" s="14"/>
      <c r="C67" s="8"/>
    </row>
    <row r="68" spans="1:8" ht="16.8" customHeight="1" x14ac:dyDescent="0.25">
      <c r="B68" s="8"/>
      <c r="C68" s="8"/>
    </row>
    <row r="69" spans="1:8" ht="18.600000000000001" customHeight="1" x14ac:dyDescent="0.25"/>
  </sheetData>
  <mergeCells count="4">
    <mergeCell ref="A1:E1"/>
    <mergeCell ref="A2:E2"/>
    <mergeCell ref="F2:G2"/>
    <mergeCell ref="F47:H48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B457-1B83-4313-937F-8242074A55C4}">
  <dimension ref="A2:B12"/>
  <sheetViews>
    <sheetView workbookViewId="0">
      <selection activeCell="I7" sqref="I7"/>
    </sheetView>
  </sheetViews>
  <sheetFormatPr defaultRowHeight="14.4" x14ac:dyDescent="0.3"/>
  <sheetData>
    <row r="2" spans="1:2" x14ac:dyDescent="0.3">
      <c r="B2">
        <v>11184</v>
      </c>
    </row>
    <row r="3" spans="1:2" x14ac:dyDescent="0.3">
      <c r="B3">
        <v>12000</v>
      </c>
    </row>
    <row r="4" spans="1:2" x14ac:dyDescent="0.3">
      <c r="B4">
        <f>SUM(B2:B3)</f>
        <v>23184</v>
      </c>
    </row>
    <row r="5" spans="1:2" x14ac:dyDescent="0.3">
      <c r="B5">
        <v>2734.33</v>
      </c>
    </row>
    <row r="6" spans="1:2" x14ac:dyDescent="0.3">
      <c r="B6">
        <f>SUM(B4:B5)</f>
        <v>25918.33</v>
      </c>
    </row>
    <row r="7" spans="1:2" x14ac:dyDescent="0.3">
      <c r="A7" t="s">
        <v>45</v>
      </c>
      <c r="B7">
        <v>-2760</v>
      </c>
    </row>
    <row r="8" spans="1:2" x14ac:dyDescent="0.3">
      <c r="B8">
        <v>-5750</v>
      </c>
    </row>
    <row r="9" spans="1:2" x14ac:dyDescent="0.3">
      <c r="B9">
        <v>-4950</v>
      </c>
    </row>
    <row r="10" spans="1:2" x14ac:dyDescent="0.3">
      <c r="B10">
        <v>-2500</v>
      </c>
    </row>
    <row r="11" spans="1:2" x14ac:dyDescent="0.3">
      <c r="B11">
        <v>-4000</v>
      </c>
    </row>
    <row r="12" spans="1:2" x14ac:dyDescent="0.3">
      <c r="B12">
        <f>SUM(B6:B11)</f>
        <v>5958.3300000000017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</vt:lpstr>
      <vt:lpstr>Sheet1</vt:lpstr>
      <vt:lpstr>BUDGET!Print_Area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Moorcroft</dc:creator>
  <cp:lastModifiedBy>Bagbyandbalk Parishcouncil</cp:lastModifiedBy>
  <cp:lastPrinted>2025-11-12T14:31:46Z</cp:lastPrinted>
  <dcterms:created xsi:type="dcterms:W3CDTF">2018-09-02T17:07:15Z</dcterms:created>
  <dcterms:modified xsi:type="dcterms:W3CDTF">2026-01-07T11:17:19Z</dcterms:modified>
</cp:coreProperties>
</file>